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eter.Stuermer\Downloads\"/>
    </mc:Choice>
  </mc:AlternateContent>
  <xr:revisionPtr revIDLastSave="0" documentId="13_ncr:1_{D1C2F6C8-DA87-4956-8A69-6339851FA190}" xr6:coauthVersionLast="47" xr6:coauthVersionMax="47" xr10:uidLastSave="{00000000-0000-0000-0000-000000000000}"/>
  <bookViews>
    <workbookView xWindow="-108" yWindow="-108" windowWidth="23256" windowHeight="13896" tabRatio="544" xr2:uid="{BD323C31-103A-49C2-B3D3-7B3FCAC02788}"/>
  </bookViews>
  <sheets>
    <sheet name="Rechnung" sheetId="1" r:id="rId1"/>
    <sheet name="Netzkosten aller BL" sheetId="19" r:id="rId2"/>
  </sheets>
  <definedNames>
    <definedName name="Klagenfurt" localSheetId="0">Rechnung!$E$3</definedName>
    <definedName name="Klagenfurt">Rechnung!$E$3</definedName>
    <definedName name="Lokal">Rechnung!$C$13</definedName>
    <definedName name="Mittelspannung">Rechnung!$C$13</definedName>
    <definedName name="Niederspannungj">Rechnung!$C$13</definedName>
    <definedName name="Niederspannungjjjj">Rechnung!$C$13</definedName>
    <definedName name="Vorarlberg">Rechnung!$E$3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6" i="1"/>
  <c r="B15" i="1"/>
  <c r="B17" i="1" l="1"/>
  <c r="C14" i="1"/>
  <c r="C18" i="1" s="1"/>
  <c r="C17" i="1" l="1"/>
  <c r="B90" i="1"/>
  <c r="B88" i="1"/>
  <c r="B41" i="1"/>
  <c r="C58" i="1" s="1"/>
  <c r="B97" i="1" s="1"/>
  <c r="B40" i="1"/>
  <c r="B57" i="1" s="1"/>
  <c r="B22" i="1"/>
  <c r="B92" i="1" l="1"/>
  <c r="B18" i="1"/>
  <c r="B28" i="1" s="1"/>
  <c r="B30" i="1" s="1"/>
  <c r="B42" i="1"/>
  <c r="C57" i="1"/>
  <c r="C63" i="1" s="1"/>
  <c r="B43" i="1"/>
  <c r="B58" i="1"/>
  <c r="B44" i="1" l="1"/>
  <c r="B60" i="1" s="1"/>
  <c r="B47" i="1"/>
  <c r="B63" i="1"/>
  <c r="B45" i="1"/>
  <c r="B102" i="1"/>
  <c r="B107" i="1" s="1"/>
  <c r="B108" i="1" s="1"/>
  <c r="B68" i="1"/>
  <c r="B67" i="1"/>
  <c r="B50" i="1" l="1"/>
  <c r="B61" i="1"/>
  <c r="B66" i="1" s="1"/>
  <c r="B103" i="1"/>
  <c r="C10" i="1" l="1"/>
  <c r="C28" i="1" l="1"/>
  <c r="C30" i="1" s="1"/>
  <c r="B49" i="1" l="1"/>
  <c r="B51" i="1" s="1"/>
  <c r="B96" i="1"/>
  <c r="B95" i="1"/>
  <c r="C49" i="1"/>
  <c r="B65" i="1"/>
  <c r="B70" i="1" s="1"/>
  <c r="B80" i="1" s="1"/>
  <c r="C70" i="1"/>
  <c r="C80" i="1" s="1"/>
  <c r="B81" i="1" l="1"/>
  <c r="B82" i="1" s="1"/>
  <c r="C71" i="1"/>
  <c r="C72" i="1" s="1"/>
  <c r="B98" i="1"/>
  <c r="C81" i="1"/>
  <c r="C82" i="1" s="1"/>
  <c r="B71" i="1" l="1"/>
  <c r="B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 Heidler</author>
    <author>Patrick Fuchs</author>
  </authors>
  <commentList>
    <comment ref="E2" authorId="0" shapeId="0" xr:uid="{998173A8-E3D2-4A49-B4F7-FB9FA748D1A5}">
      <text>
        <r>
          <rPr>
            <b/>
            <sz val="9"/>
            <color indexed="81"/>
            <rFont val="Segoe UI"/>
            <family val="2"/>
          </rPr>
          <t>Hinweis:</t>
        </r>
        <r>
          <rPr>
            <sz val="9"/>
            <color indexed="81"/>
            <rFont val="Segoe UI"/>
            <family val="2"/>
          </rPr>
          <t xml:space="preserve"> Pro Bundesland können unterschiedliche Netzbereiche vorhanden sein, wodurch die Entgelte mit der Wahl eines bestimmten Bundeslandes nicht immer zutreffen müssen. z.B. ist es in Baden möglich, dass entweder die Netzentgelte der Wiener Netze oder vom Netz Niederösterreich zur Geltung kommen (Adressabhängig).</t>
        </r>
      </text>
    </comment>
    <comment ref="A5" authorId="1" shapeId="0" xr:uid="{46B6C6BF-6A36-4C7F-ABC9-FF482CCFFD2F}">
      <text>
        <r>
          <rPr>
            <b/>
            <sz val="9"/>
            <color indexed="81"/>
            <rFont val="Segoe UI"/>
            <family val="2"/>
          </rPr>
          <t>Konventionell:</t>
        </r>
        <r>
          <rPr>
            <sz val="9"/>
            <color indexed="81"/>
            <rFont val="Segoe UI"/>
            <family val="2"/>
          </rPr>
          <t xml:space="preserve"> 
Energiepreis vom Energielieferanten.
</t>
        </r>
        <r>
          <rPr>
            <b/>
            <sz val="9"/>
            <color indexed="81"/>
            <rFont val="Segoe UI"/>
            <family val="2"/>
          </rPr>
          <t>Energiegemeinschaft:</t>
        </r>
        <r>
          <rPr>
            <sz val="9"/>
            <color indexed="81"/>
            <rFont val="Segoe UI"/>
            <family val="2"/>
          </rPr>
          <t xml:space="preserve">
Ist der vereinbarte Preis, den alle Teilnehmer der Energiegemeinschaft für Strom bezahlen.</t>
        </r>
      </text>
    </comment>
    <comment ref="A6" authorId="1" shapeId="0" xr:uid="{7637476E-FC1B-499F-8973-3F7BDDF24F22}">
      <text>
        <r>
          <rPr>
            <b/>
            <sz val="9"/>
            <color indexed="81"/>
            <rFont val="Segoe UI"/>
            <family val="2"/>
          </rPr>
          <t>Einspeisetarif (konventionell):</t>
        </r>
        <r>
          <rPr>
            <sz val="9"/>
            <color indexed="81"/>
            <rFont val="Segoe UI"/>
            <family val="2"/>
          </rPr>
          <t xml:space="preserve">
Tarif für den ins Netz eingespeisten Stromüberschuss.</t>
        </r>
      </text>
    </comment>
    <comment ref="A7" authorId="0" shapeId="0" xr:uid="{FE552E79-2EE6-40F1-98B5-AD8D2690DF0B}">
      <text>
        <r>
          <rPr>
            <b/>
            <sz val="9"/>
            <color indexed="81"/>
            <rFont val="Segoe UI"/>
            <family val="2"/>
          </rPr>
          <t>Energieverkaufspreis (Energiegemeinschaft):</t>
        </r>
        <r>
          <rPr>
            <sz val="9"/>
            <color indexed="81"/>
            <rFont val="Segoe UI"/>
            <family val="2"/>
          </rPr>
          <t xml:space="preserve">
Ist der in der EG vereinbarte Preis, den alle Erzeuger in einer Energiegemeinschaft für den Strom erhalten.</t>
        </r>
      </text>
    </comment>
    <comment ref="B8" authorId="1" shapeId="0" xr:uid="{535BD663-D86C-4063-B6B0-04379B7369B7}">
      <text>
        <r>
          <rPr>
            <sz val="9"/>
            <color indexed="81"/>
            <rFont val="Segoe UI"/>
            <family val="2"/>
          </rPr>
          <t xml:space="preserve">Bitte klicken Sie auf den Link </t>
        </r>
        <r>
          <rPr>
            <b/>
            <sz val="9"/>
            <color indexed="81"/>
            <rFont val="Segoe UI"/>
            <family val="2"/>
          </rPr>
          <t>Gebrauchsabgabe-Übersicht</t>
        </r>
        <r>
          <rPr>
            <sz val="9"/>
            <color indexed="81"/>
            <rFont val="Segoe UI"/>
            <family val="2"/>
          </rPr>
          <t xml:space="preserve">. Dort können Sie je nach Netzbetreiber u. Gemeinde die genaue Gebrauchsabgabe heraussuchen. Bezieht sich die Gebrauchsabgabe auf </t>
        </r>
        <r>
          <rPr>
            <b/>
            <sz val="9"/>
            <color indexed="81"/>
            <rFont val="Segoe UI"/>
            <family val="2"/>
          </rPr>
          <t>Cent/kWh</t>
        </r>
        <r>
          <rPr>
            <sz val="9"/>
            <color indexed="81"/>
            <rFont val="Segoe UI"/>
            <family val="2"/>
          </rPr>
          <t xml:space="preserve"> oder </t>
        </r>
        <r>
          <rPr>
            <b/>
            <sz val="9"/>
            <color indexed="81"/>
            <rFont val="Segoe UI"/>
            <family val="2"/>
          </rPr>
          <t>nur</t>
        </r>
        <r>
          <rPr>
            <sz val="9"/>
            <color indexed="81"/>
            <rFont val="Segoe UI"/>
            <family val="2"/>
          </rPr>
          <t xml:space="preserve"> aufs Netz oder </t>
        </r>
        <r>
          <rPr>
            <b/>
            <sz val="9"/>
            <color indexed="81"/>
            <rFont val="Segoe UI"/>
            <family val="2"/>
          </rPr>
          <t>nur</t>
        </r>
        <r>
          <rPr>
            <sz val="9"/>
            <color indexed="81"/>
            <rFont val="Segoe UI"/>
            <family val="2"/>
          </rPr>
          <t xml:space="preserve"> auf die Energie, dann bitten wir Sie, eine eigene sekundäre Berechnung vorzunehmen.
</t>
        </r>
        <r>
          <rPr>
            <b/>
            <sz val="9"/>
            <color indexed="81"/>
            <rFont val="Segoe UI"/>
            <family val="2"/>
          </rPr>
          <t>Hinweis:</t>
        </r>
        <r>
          <rPr>
            <sz val="9"/>
            <color indexed="81"/>
            <rFont val="Segoe UI"/>
            <family val="2"/>
          </rPr>
          <t xml:space="preserve"> In den meisten Gemeinden fällt </t>
        </r>
        <r>
          <rPr>
            <b/>
            <sz val="9"/>
            <color indexed="81"/>
            <rFont val="Segoe UI"/>
            <family val="2"/>
          </rPr>
          <t>keine Gebrauchsabgabe</t>
        </r>
        <r>
          <rPr>
            <sz val="9"/>
            <color indexed="81"/>
            <rFont val="Segoe UI"/>
            <family val="2"/>
          </rPr>
          <t xml:space="preserve"> an, in diesem Fall </t>
        </r>
        <r>
          <rPr>
            <b/>
            <sz val="9"/>
            <color indexed="81"/>
            <rFont val="Segoe UI"/>
            <family val="2"/>
          </rPr>
          <t>das Feld leer</t>
        </r>
        <r>
          <rPr>
            <sz val="9"/>
            <color indexed="81"/>
            <rFont val="Segoe UI"/>
            <family val="2"/>
          </rPr>
          <t xml:space="preserve"> lassen.
</t>
        </r>
      </text>
    </comment>
    <comment ref="A14" authorId="1" shapeId="0" xr:uid="{2DA621FD-EAE2-4E8C-8405-EFDEC5509D9F}">
      <text>
        <r>
          <rPr>
            <sz val="9"/>
            <color indexed="81"/>
            <rFont val="Segoe UI"/>
            <family val="2"/>
          </rPr>
          <t xml:space="preserve">Die Arbeitspreise für das Netznutzungsentgelt werden für teilnehmende Netzbenutzer einer Erneuerbare-Energie-Gemeinschaft in Bezug auf jenen Verbrauch, der durch zugeordnete eingespeiste Energie einer Erzeugungsanlage gemäß § 16c ElWOG 2010 abgedeckt ist, 
1. im Lokalbereich für die Netzebenen 6 und 7 um 57 %, 
2. im Regionalbereich für die Netzebenen 6 und 7 um 28 % reduziert.
</t>
        </r>
        <r>
          <rPr>
            <b/>
            <sz val="9"/>
            <color indexed="81"/>
            <rFont val="Segoe UI"/>
            <family val="2"/>
          </rPr>
          <t>Hinweis:</t>
        </r>
        <r>
          <rPr>
            <sz val="9"/>
            <color indexed="81"/>
            <rFont val="Segoe UI"/>
            <family val="2"/>
          </rPr>
          <t xml:space="preserve"> im Regionalbereich sind die Arbeitspreise für die Netzebenen 4 und 5 um 64 % reduziert. Jene Reduktion wird in dieser Berechnung nicht berücksichtigt.
In den Feldern C17 bzw. C18 werden die </t>
        </r>
        <r>
          <rPr>
            <b/>
            <sz val="9"/>
            <color indexed="81"/>
            <rFont val="Segoe UI"/>
            <family val="2"/>
          </rPr>
          <t>reduzierten Netzentgelte angezeigt</t>
        </r>
        <r>
          <rPr>
            <sz val="9"/>
            <color indexed="81"/>
            <rFont val="Segoe UI"/>
            <family val="2"/>
          </rPr>
          <t>.</t>
        </r>
      </text>
    </comment>
    <comment ref="C14" authorId="1" shapeId="0" xr:uid="{F8098034-A43E-459D-96DD-D39AD2B06708}">
      <text>
        <r>
          <rPr>
            <sz val="9"/>
            <color indexed="81"/>
            <rFont val="Segoe UI"/>
            <family val="2"/>
          </rPr>
          <t xml:space="preserve">Wert durch Feldauswahl in C13 änderbar
</t>
        </r>
      </text>
    </comment>
    <comment ref="B27" authorId="0" shapeId="0" xr:uid="{51ACC120-F7E6-4707-AD8F-CDB1C158070A}">
      <text>
        <r>
          <rPr>
            <sz val="9"/>
            <color indexed="81"/>
            <rFont val="Segoe UI"/>
            <family val="2"/>
          </rPr>
          <t>Zwischen 01.01.2026 und 31.12.2026 von 1,5 Cent/kWh auf 0,1 Cent/kWh für natürliche Personen reduziert.
Für sonstige Lieferungen beträgt die Höhe 0,82 Cent/kWh.</t>
        </r>
      </text>
    </comment>
    <comment ref="A30" authorId="0" shapeId="0" xr:uid="{7C31FBF7-E77E-4DF7-867C-661CB79921CE}">
      <text>
        <r>
          <rPr>
            <sz val="9"/>
            <color indexed="81"/>
            <rFont val="Segoe UI"/>
            <family val="2"/>
          </rPr>
          <t xml:space="preserve">Dieser Wert enthält Energiekosten, arbeitsbezogene Netzentgelte und Abgaben.
</t>
        </r>
        <r>
          <rPr>
            <b/>
            <sz val="9"/>
            <color indexed="81"/>
            <rFont val="Segoe UI"/>
            <family val="2"/>
          </rPr>
          <t xml:space="preserve">Nicht enthalten sind: </t>
        </r>
        <r>
          <rPr>
            <sz val="9"/>
            <color indexed="81"/>
            <rFont val="Segoe UI"/>
            <family val="2"/>
          </rPr>
          <t>Leistungsbezogene Entgelte. Dazu gehören beispielsweise die Erneuerbaren-Förderpauschale (vormals Ökostromförderpauschale) oder die Grundpauschale.
Für einen Haushalt mit 3.500 kWh Jahresverbrauch machen die leistungsbezogenen Entgelte</t>
        </r>
        <r>
          <rPr>
            <b/>
            <sz val="9"/>
            <color indexed="81"/>
            <rFont val="Segoe UI"/>
            <family val="2"/>
          </rPr>
          <t xml:space="preserve"> etwa 25%</t>
        </r>
        <r>
          <rPr>
            <sz val="9"/>
            <color indexed="81"/>
            <rFont val="Segoe UI"/>
            <family val="2"/>
          </rPr>
          <t xml:space="preserve"> der gesamten Stromkosten aus.</t>
        </r>
      </text>
    </comment>
    <comment ref="A34" authorId="1" shapeId="0" xr:uid="{5BC1D442-5FE4-4DAD-8E1F-6B2491C45976}">
      <text>
        <r>
          <rPr>
            <sz val="9"/>
            <color indexed="81"/>
            <rFont val="Segoe UI"/>
            <family val="2"/>
          </rPr>
          <t xml:space="preserve">Bei mehreren Erzeugungsanlagen den </t>
        </r>
        <r>
          <rPr>
            <b/>
            <sz val="9"/>
            <color indexed="81"/>
            <rFont val="Segoe UI"/>
            <family val="2"/>
          </rPr>
          <t>Durchschnittswert</t>
        </r>
        <r>
          <rPr>
            <sz val="9"/>
            <color indexed="81"/>
            <rFont val="Segoe UI"/>
            <family val="2"/>
          </rPr>
          <t xml:space="preserve"> angeben.</t>
        </r>
      </text>
    </comment>
    <comment ref="A38" authorId="0" shapeId="0" xr:uid="{14634998-C5A7-4DFC-818A-02AB5CD5FDA1}">
      <text>
        <r>
          <rPr>
            <sz val="9"/>
            <color indexed="81"/>
            <rFont val="Segoe UI"/>
            <family val="2"/>
          </rPr>
          <t>Unabhängig ob Sie bei einer EG teilnehmen oder nicht: Es besteht die Möglichkeit, dass Sie Ihre bestehenden PV-Kapazitäten ausbauen wollen.</t>
        </r>
      </text>
    </comment>
    <comment ref="A39" authorId="1" shapeId="0" xr:uid="{2B9127FE-4940-442E-B755-AA8C76311F89}">
      <text>
        <r>
          <rPr>
            <sz val="9"/>
            <color indexed="81"/>
            <rFont val="Segoe UI"/>
            <family val="2"/>
          </rPr>
          <t xml:space="preserve">Bezogen auf die Gesamtproduktion.
Bei mehreren Erzeugungsanlagen den </t>
        </r>
        <r>
          <rPr>
            <b/>
            <sz val="9"/>
            <color indexed="81"/>
            <rFont val="Segoe UI"/>
            <family val="2"/>
          </rPr>
          <t>Durchschnittswert</t>
        </r>
        <r>
          <rPr>
            <sz val="9"/>
            <color indexed="81"/>
            <rFont val="Segoe UI"/>
            <family val="2"/>
          </rPr>
          <t xml:space="preserve"> angeben.
</t>
        </r>
        <r>
          <rPr>
            <b/>
            <sz val="9"/>
            <color indexed="81"/>
            <rFont val="Segoe UI"/>
            <family val="2"/>
          </rPr>
          <t>Hinweis:</t>
        </r>
        <r>
          <rPr>
            <sz val="9"/>
            <color indexed="81"/>
            <rFont val="Segoe UI"/>
            <family val="2"/>
          </rPr>
          <t xml:space="preserve"> bei hohen PV-Kapazitäten Direktverbrauch anpassen. Als Richtwert für einen typischen Haushalt können 30%, bei besonderen Maßnahmen (gesteuerte Wärmepumpe oder E-Ladestation) können  50-70% angegeben werden.</t>
        </r>
      </text>
    </comment>
    <comment ref="A47" authorId="0" shapeId="0" xr:uid="{38E1A571-758B-4729-B9E7-EE571726AF2F}">
      <text>
        <r>
          <rPr>
            <b/>
            <sz val="9"/>
            <color indexed="81"/>
            <rFont val="Segoe UI"/>
            <family val="2"/>
          </rPr>
          <t>Teilnehmer mit PV Anlagen:</t>
        </r>
        <r>
          <rPr>
            <sz val="9"/>
            <color indexed="81"/>
            <rFont val="Segoe UI"/>
            <charset val="1"/>
          </rPr>
          <t xml:space="preserve">
Gesamtjahresverbrauch aller Teilnehmer </t>
        </r>
        <r>
          <rPr>
            <b/>
            <sz val="9"/>
            <color indexed="81"/>
            <rFont val="Segoe UI"/>
            <family val="2"/>
          </rPr>
          <t>mit</t>
        </r>
        <r>
          <rPr>
            <sz val="9"/>
            <color indexed="81"/>
            <rFont val="Segoe UI"/>
            <charset val="1"/>
          </rPr>
          <t xml:space="preserve"> PV Anlagen
</t>
        </r>
        <r>
          <rPr>
            <b/>
            <sz val="9"/>
            <color indexed="81"/>
            <rFont val="Segoe UI"/>
            <family val="2"/>
          </rPr>
          <t>Teilnehmer ohne PV-Anlagen:</t>
        </r>
        <r>
          <rPr>
            <sz val="9"/>
            <color indexed="81"/>
            <rFont val="Segoe UI"/>
            <charset val="1"/>
          </rPr>
          <t xml:space="preserve">
Gesamtjahresverbrauch aller Teilnehmer </t>
        </r>
        <r>
          <rPr>
            <b/>
            <sz val="9"/>
            <color indexed="81"/>
            <rFont val="Segoe UI"/>
            <family val="2"/>
          </rPr>
          <t>ohne</t>
        </r>
        <r>
          <rPr>
            <sz val="9"/>
            <color indexed="81"/>
            <rFont val="Segoe UI"/>
            <charset val="1"/>
          </rPr>
          <t xml:space="preserve"> PV Anlage
</t>
        </r>
      </text>
    </comment>
    <comment ref="B51" authorId="1" shapeId="0" xr:uid="{C8341F7D-8B58-4768-8AD3-DAAF62194B9E}">
      <text>
        <r>
          <rPr>
            <sz val="9"/>
            <color indexed="81"/>
            <rFont val="Segoe UI"/>
            <family val="2"/>
          </rPr>
          <t xml:space="preserve">Negative Werte sind Erlöse
</t>
        </r>
      </text>
    </comment>
    <comment ref="A55" authorId="1" shapeId="0" xr:uid="{DB729223-F2F9-4E75-8222-0BC6B91F8744}">
      <text>
        <r>
          <rPr>
            <sz val="9"/>
            <color indexed="81"/>
            <rFont val="Segoe UI"/>
            <family val="2"/>
          </rPr>
          <t xml:space="preserve">Für Haushalte sind Werte zwischen 1 und 7 % üblich
</t>
        </r>
      </text>
    </comment>
    <comment ref="B55" authorId="0" shapeId="0" xr:uid="{DAFEEA64-9658-4513-A145-FA90337CE172}">
      <text>
        <r>
          <rPr>
            <sz val="9"/>
            <color indexed="81"/>
            <rFont val="Segoe UI"/>
            <family val="2"/>
          </rPr>
          <t>PV-Betreiber werden ihren Eigenverbrauch primär durch ihre eigene PV-Anlage decken. Die Höhe des Stroms, die sich ein Teilnehmer mit PV-Anlage von der Gemeinschaft erwarten kann, ist somit niedrig (1-7%).</t>
        </r>
      </text>
    </comment>
    <comment ref="C55" authorId="0" shapeId="0" xr:uid="{E85F68DF-5C9C-4519-B00A-5F28B183FDC1}">
      <text>
        <r>
          <rPr>
            <sz val="9"/>
            <color indexed="81"/>
            <rFont val="Segoe UI"/>
            <family val="2"/>
          </rPr>
          <t>Bezogen auf die Gesamtproduktion.
Teilnehmer ohne PV-Anlagen können sich einen höheren Bezug aus der Gemeinschaft erwarten, welcher zum größten Teil von den Erzeuger stammen könnte.
Hinweis: bei hohen PV-Kapazitäten Bezug aus der EG anpassen</t>
        </r>
      </text>
    </comment>
    <comment ref="B70" authorId="1" shapeId="0" xr:uid="{26FD00B6-545A-478F-9FB6-9317DF8447F5}">
      <text>
        <r>
          <rPr>
            <sz val="9"/>
            <color indexed="81"/>
            <rFont val="Segoe UI"/>
            <family val="2"/>
          </rPr>
          <t xml:space="preserve">Negative Werte sind Erlöse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Fuchs</author>
  </authors>
  <commentList>
    <comment ref="A22" authorId="0" shapeId="0" xr:uid="{FF8356C2-9E6A-4BAF-AF04-25FA073294C0}">
      <text>
        <r>
          <rPr>
            <sz val="9"/>
            <color indexed="81"/>
            <rFont val="Segoe UI"/>
            <charset val="1"/>
          </rPr>
          <t xml:space="preserve">Zwischen 01.01.2026 und 31.12.2026 von 1,5 Cent/kWh auf 0,1 Cent/kWh für natürliche Personen reduziert.
Für sonstige Lieferungen beträgt die Höhe 0,82 Cent/kWh.
</t>
        </r>
      </text>
    </comment>
  </commentList>
</comments>
</file>

<file path=xl/sharedStrings.xml><?xml version="1.0" encoding="utf-8"?>
<sst xmlns="http://schemas.openxmlformats.org/spreadsheetml/2006/main" count="276" uniqueCount="134">
  <si>
    <r>
      <rPr>
        <b/>
        <sz val="14"/>
        <color theme="1"/>
        <rFont val="Calibri"/>
        <family val="2"/>
        <scheme val="minor"/>
      </rPr>
      <t>PV-Benefit-Tool für Erneuerbare-Energie-Gemeinschaften</t>
    </r>
    <r>
      <rPr>
        <sz val="14"/>
        <color theme="1"/>
        <rFont val="Calibri"/>
        <family val="2"/>
        <scheme val="minor"/>
      </rPr>
      <t xml:space="preserve"> </t>
    </r>
    <r>
      <rPr>
        <sz val="11"/>
        <color theme="1"/>
        <rFont val="Calibri"/>
        <family val="2"/>
        <scheme val="minor"/>
      </rPr>
      <t xml:space="preserve">
Dieses Tool zielt darauf ab, Unterschiede bei Netztarifen und Abgaben zwischen dem (konventionellen) Energiehandel und Erneuerbare-Energie-Gemeinschaft darzustellen.</t>
    </r>
    <r>
      <rPr>
        <b/>
        <sz val="16"/>
        <color theme="1"/>
        <rFont val="Calibri"/>
        <family val="2"/>
        <scheme val="minor"/>
      </rPr>
      <t xml:space="preserve">
</t>
    </r>
    <r>
      <rPr>
        <b/>
        <sz val="13"/>
        <color theme="1"/>
        <rFont val="Calibri"/>
        <family val="2"/>
        <scheme val="minor"/>
      </rPr>
      <t>Hinweis:</t>
    </r>
    <r>
      <rPr>
        <b/>
        <sz val="14"/>
        <color theme="1"/>
        <rFont val="Calibri"/>
        <family val="2"/>
        <scheme val="minor"/>
      </rPr>
      <t xml:space="preserve"> </t>
    </r>
    <r>
      <rPr>
        <sz val="11"/>
        <color theme="1"/>
        <rFont val="Calibri"/>
        <family val="2"/>
        <scheme val="minor"/>
      </rPr>
      <t xml:space="preserve">Die Entgelte dieser Berechnung beziehen sich auf Netzebene 7 für "nicht gemessene Leistung". Die Entgelte und Vergünstigungen anderer Netzebenen können Sie in der </t>
    </r>
    <r>
      <rPr>
        <b/>
        <sz val="11"/>
        <color theme="1"/>
        <rFont val="Calibri"/>
        <family val="2"/>
        <scheme val="minor"/>
      </rPr>
      <t xml:space="preserve">Systemnutzungsentgelte-Verordnung der E-Control </t>
    </r>
    <r>
      <rPr>
        <sz val="11"/>
        <color theme="1"/>
        <rFont val="Calibri"/>
        <family val="2"/>
        <scheme val="minor"/>
      </rPr>
      <t>nachsehen.</t>
    </r>
    <r>
      <rPr>
        <b/>
        <sz val="16"/>
        <color theme="1"/>
        <rFont val="Calibri"/>
        <family val="2"/>
        <scheme val="minor"/>
      </rPr>
      <t xml:space="preserve">
</t>
    </r>
    <r>
      <rPr>
        <sz val="11"/>
        <color theme="1"/>
        <rFont val="Calibri"/>
        <family val="2"/>
        <scheme val="minor"/>
      </rPr>
      <t xml:space="preserve">
In folgender Berechnung handelt es sich um eine </t>
    </r>
    <r>
      <rPr>
        <b/>
        <sz val="11"/>
        <color theme="1"/>
        <rFont val="Calibri"/>
        <family val="2"/>
        <scheme val="minor"/>
      </rPr>
      <t>exemplarische Darstellung</t>
    </r>
    <r>
      <rPr>
        <sz val="11"/>
        <color theme="1"/>
        <rFont val="Calibri"/>
        <family val="2"/>
        <scheme val="minor"/>
      </rPr>
      <t>, welche nicht 1:1 die Gesamtkosten in der Praxis wiedergeben. Es wird keine Haftung für die Richtigkeit der Ergebnisse übernommen.</t>
    </r>
  </si>
  <si>
    <r>
      <rPr>
        <b/>
        <sz val="14"/>
        <color theme="1"/>
        <rFont val="Calibri"/>
        <family val="2"/>
        <scheme val="minor"/>
      </rPr>
      <t>1) Energiepreise &amp; Netzentgelte</t>
    </r>
    <r>
      <rPr>
        <sz val="11"/>
        <color theme="1"/>
        <rFont val="Calibri"/>
        <family val="2"/>
        <scheme val="minor"/>
      </rPr>
      <t xml:space="preserve">
Im ersten Berechnungsteil wird mit Hilfe Ihrer </t>
    </r>
    <r>
      <rPr>
        <b/>
        <sz val="11"/>
        <color theme="1"/>
        <rFont val="Calibri"/>
        <family val="2"/>
        <scheme val="minor"/>
      </rPr>
      <t>Angaben</t>
    </r>
    <r>
      <rPr>
        <sz val="11"/>
        <color theme="1"/>
        <rFont val="Calibri"/>
        <family val="2"/>
        <scheme val="minor"/>
      </rPr>
      <t xml:space="preserve"> </t>
    </r>
    <r>
      <rPr>
        <b/>
        <sz val="11"/>
        <color theme="8" tint="-0.249977111117893"/>
        <rFont val="Calibri"/>
        <family val="2"/>
        <scheme val="minor"/>
      </rPr>
      <t>(blaue Felder)</t>
    </r>
    <r>
      <rPr>
        <sz val="11"/>
        <color theme="1"/>
        <rFont val="Calibri"/>
        <family val="2"/>
        <scheme val="minor"/>
      </rPr>
      <t xml:space="preserve"> der </t>
    </r>
    <r>
      <rPr>
        <sz val="11"/>
        <rFont val="Calibri"/>
        <family val="2"/>
        <scheme val="minor"/>
      </rPr>
      <t>Strompreis</t>
    </r>
    <r>
      <rPr>
        <sz val="11"/>
        <color theme="1"/>
        <rFont val="Calibri"/>
        <family val="2"/>
        <scheme val="minor"/>
      </rPr>
      <t>, welcher sich aus Energiepreis, Netzentgelte und Abgaben zusammensetzt, berechnet. Der Strompreis (B30 bzw. D30) dient als Bezugsgröße für die weiteren Berechnungsteile. 
Dabei wird zwischen "</t>
    </r>
    <r>
      <rPr>
        <b/>
        <sz val="11"/>
        <color theme="1"/>
        <rFont val="Calibri"/>
        <family val="2"/>
        <scheme val="minor"/>
      </rPr>
      <t xml:space="preserve">konventionell (ohne Energiegemeinschaft)" </t>
    </r>
    <r>
      <rPr>
        <b/>
        <sz val="11"/>
        <color theme="7"/>
        <rFont val="Calibri"/>
        <family val="2"/>
        <scheme val="minor"/>
      </rPr>
      <t>(orange Felder)</t>
    </r>
    <r>
      <rPr>
        <sz val="11"/>
        <color theme="1"/>
        <rFont val="Calibri"/>
        <family val="2"/>
        <scheme val="minor"/>
      </rPr>
      <t xml:space="preserve"> und "</t>
    </r>
    <r>
      <rPr>
        <b/>
        <sz val="11"/>
        <color theme="1"/>
        <rFont val="Calibri"/>
        <family val="2"/>
        <scheme val="minor"/>
      </rPr>
      <t xml:space="preserve">Energiegemeinschaft" </t>
    </r>
    <r>
      <rPr>
        <b/>
        <sz val="11"/>
        <color theme="9"/>
        <rFont val="Calibri"/>
        <family val="2"/>
        <scheme val="minor"/>
      </rPr>
      <t>(grüne Felder)</t>
    </r>
    <r>
      <rPr>
        <sz val="11"/>
        <color theme="1"/>
        <rFont val="Calibri"/>
        <family val="2"/>
        <scheme val="minor"/>
      </rPr>
      <t xml:space="preserve"> unterschieden. Dadurch sollen die wirtschaftlichen Vorteile (z.B. reduzierte Netzkosten) durch die Teilnahme an einer EEG deutlich gemacht werden.
Bitte beachten sie die Erklärungen via Notizeinträge in den einzelnen Feldern.</t>
    </r>
  </si>
  <si>
    <r>
      <rPr>
        <b/>
        <sz val="12"/>
        <color theme="1"/>
        <rFont val="Calibri"/>
        <family val="2"/>
        <scheme val="minor"/>
      </rPr>
      <t>Netzbereich</t>
    </r>
    <r>
      <rPr>
        <sz val="11"/>
        <color theme="1"/>
        <rFont val="Calibri"/>
        <family val="2"/>
        <scheme val="minor"/>
      </rPr>
      <t xml:space="preserve">
Bitte wählen Sie Ihren Netzbereich aus,
um die passenden Netzentgelte miteinzubeziehen </t>
    </r>
  </si>
  <si>
    <t>Energiepreise</t>
  </si>
  <si>
    <t>konventionell (ohne EG)</t>
  </si>
  <si>
    <t>Energiegemeinschaft</t>
  </si>
  <si>
    <t>Einheit</t>
  </si>
  <si>
    <t>Wien</t>
  </si>
  <si>
    <t>Energiebezugspreis (exkl. GA und Ust.)</t>
  </si>
  <si>
    <t>c/kWh</t>
  </si>
  <si>
    <t>Einspeisetarif</t>
  </si>
  <si>
    <t>Energieverkaufspreis</t>
  </si>
  <si>
    <t>Gebrauchsabgabe (GA) für Energie und Netz</t>
  </si>
  <si>
    <t>%</t>
  </si>
  <si>
    <t>Gebrauchsabgabe-Übersicht</t>
  </si>
  <si>
    <t>Umsatzsteuer</t>
  </si>
  <si>
    <t>Energiebezugspreis (inkl. GA und USt.)</t>
  </si>
  <si>
    <t>Arbeitsbezogene Netzentgelte und Abgaben</t>
  </si>
  <si>
    <t>Art der Erneuerbare-Energie-Gemeinschaft</t>
  </si>
  <si>
    <t>Prozentuelle Reduktion Netzentgelt</t>
  </si>
  <si>
    <t>Netznutzung</t>
  </si>
  <si>
    <t>Netzverluste</t>
  </si>
  <si>
    <t>Netzentgelt ges. (exkl. GA)</t>
  </si>
  <si>
    <t>Netzentgelt ges. (inkl. GA)</t>
  </si>
  <si>
    <t>Erneuerbaren-Förderbeitrag</t>
  </si>
  <si>
    <t>Erneuerbaren-Förderbeitrag gesamt</t>
  </si>
  <si>
    <t>E-Abgabe</t>
  </si>
  <si>
    <t>Arbeitsbezogene Entgelte und Abgaben gesamt (inkl. Ust.)</t>
  </si>
  <si>
    <t>Strompreis (Energiekosten + arbeitsbez. Netzentgelte und Abgaben)</t>
  </si>
  <si>
    <r>
      <rPr>
        <b/>
        <sz val="14"/>
        <color theme="1"/>
        <rFont val="Calibri"/>
        <family val="2"/>
        <scheme val="minor"/>
      </rPr>
      <t>2) Kosten ohne Energiegemeinschaft</t>
    </r>
    <r>
      <rPr>
        <sz val="11"/>
        <color theme="1"/>
        <rFont val="Calibri"/>
        <family val="2"/>
        <scheme val="minor"/>
      </rPr>
      <t xml:space="preserve">
Im zweiten Berechnungsteil werden die Stromkosten </t>
    </r>
    <r>
      <rPr>
        <b/>
        <sz val="11"/>
        <color theme="1"/>
        <rFont val="Calibri"/>
        <family val="2"/>
        <scheme val="minor"/>
      </rPr>
      <t>potentieller</t>
    </r>
    <r>
      <rPr>
        <sz val="11"/>
        <color theme="1"/>
        <rFont val="Calibri"/>
        <family val="2"/>
        <scheme val="minor"/>
      </rPr>
      <t xml:space="preserve"> Teilnehmer einer Energiegemeinschaft dargestellt. Die Teilnehmer sind noch in </t>
    </r>
    <r>
      <rPr>
        <b/>
        <sz val="11"/>
        <color theme="1"/>
        <rFont val="Calibri"/>
        <family val="2"/>
        <scheme val="minor"/>
      </rPr>
      <t>keiner Energiegemeinschaft</t>
    </r>
    <r>
      <rPr>
        <sz val="11"/>
        <color theme="1"/>
        <rFont val="Calibri"/>
        <family val="2"/>
        <scheme val="minor"/>
      </rPr>
      <t xml:space="preserve">. Die Berechnung dient dazu, </t>
    </r>
    <r>
      <rPr>
        <b/>
        <sz val="11"/>
        <color theme="1"/>
        <rFont val="Calibri"/>
        <family val="2"/>
        <scheme val="minor"/>
      </rPr>
      <t>vor einer Gründung die allgegenwärtigen Kosten</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Der Gesamtstrompreis (B28) aus dem ersten Berechnungsteil dient als Grundlage für die Berechnung der Stromkosten.
Bitte füllen Sie alle </t>
    </r>
    <r>
      <rPr>
        <b/>
        <sz val="11"/>
        <color theme="8" tint="-0.249977111117893"/>
        <rFont val="Calibri"/>
        <family val="2"/>
        <scheme val="minor"/>
      </rPr>
      <t>blauen Felder</t>
    </r>
    <r>
      <rPr>
        <sz val="11"/>
        <color theme="1"/>
        <rFont val="Calibri"/>
        <family val="2"/>
        <scheme val="minor"/>
      </rPr>
      <t xml:space="preserve"> aus.</t>
    </r>
  </si>
  <si>
    <t>Potenzielle Teilnehmer</t>
  </si>
  <si>
    <t>Teilnehmer mit PV-Anlagen</t>
  </si>
  <si>
    <t>Teilnehmer ohne PV-Anlagen</t>
  </si>
  <si>
    <t>Spezifischer Jahresertrag</t>
  </si>
  <si>
    <t>kWh/kW/a</t>
  </si>
  <si>
    <t>Anzahl der PV-Betreiber</t>
  </si>
  <si>
    <t>Anzahl</t>
  </si>
  <si>
    <t>Gesamtjahresverbrauch aller PV-Betreiber</t>
  </si>
  <si>
    <t>kWh</t>
  </si>
  <si>
    <t xml:space="preserve">Gesamte PV-Kapazität installiert </t>
  </si>
  <si>
    <t>kWp</t>
  </si>
  <si>
    <t>PV-Kapazität zusätzlich geplant</t>
  </si>
  <si>
    <t>Direktverbrauch aller PV-Betreiber</t>
  </si>
  <si>
    <t xml:space="preserve">Erzeugung PV installiert </t>
  </si>
  <si>
    <t>kWh/a</t>
  </si>
  <si>
    <t xml:space="preserve">Erzeugung PV geplant </t>
  </si>
  <si>
    <t>Direktverbrauch bzw. Lastdeckung durch
PV installiert</t>
  </si>
  <si>
    <t>Direktverbrauch bzw. Lastdeckung durch 
PV zusätzlich geplant</t>
  </si>
  <si>
    <t>Überschuss PV installiert</t>
  </si>
  <si>
    <t>Überschuss PV zusätzlich geplant</t>
  </si>
  <si>
    <t>Netzbezug</t>
  </si>
  <si>
    <t>Stromkosten für Netzbezug</t>
  </si>
  <si>
    <t>EUR/a</t>
  </si>
  <si>
    <t>Erlöse durch Netzeinspeisung</t>
  </si>
  <si>
    <t>Stromkosten abzüglich Erlöse (ohne EG)</t>
  </si>
  <si>
    <r>
      <rPr>
        <b/>
        <sz val="14"/>
        <color theme="1"/>
        <rFont val="Calibri"/>
        <family val="2"/>
        <scheme val="minor"/>
      </rPr>
      <t>3) Kosten mit Energiegemeinschaft</t>
    </r>
    <r>
      <rPr>
        <sz val="11"/>
        <color theme="1"/>
        <rFont val="Calibri"/>
        <family val="2"/>
        <scheme val="minor"/>
      </rPr>
      <t xml:space="preserve">
Im dritten Berechnungsteil werden die Stromkosten von Teilnehmern einer Energiegemeinschaft dargestellt. Die Teilnehmer haben sich als </t>
    </r>
    <r>
      <rPr>
        <b/>
        <sz val="11"/>
        <color theme="1"/>
        <rFont val="Calibri"/>
        <family val="2"/>
        <scheme val="minor"/>
      </rPr>
      <t>Energiegemeinschaft zusammengefunden</t>
    </r>
    <r>
      <rPr>
        <sz val="11"/>
        <color theme="1"/>
        <rFont val="Calibri"/>
        <family val="2"/>
        <scheme val="minor"/>
      </rPr>
      <t xml:space="preserve">. Die Berechnung dient dazu, </t>
    </r>
    <r>
      <rPr>
        <b/>
        <sz val="11"/>
        <color theme="1"/>
        <rFont val="Calibri"/>
        <family val="2"/>
        <scheme val="minor"/>
      </rPr>
      <t>die Kosten innerhalb einer Energiegemeinschaft</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</si>
  <si>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EG-Teilnehmer</t>
  </si>
  <si>
    <t>Bezug aus der EG 
(für PV-Betreiber: Bezug aus der EG nach Eigenverbrauch)</t>
  </si>
  <si>
    <t>Lokaler Verbrauch bzw. Lastdeckung in EG durch PV installiert</t>
  </si>
  <si>
    <t>Lokaler Verbrauch bzw. Lastdeckung in der EG
durch PV geplant</t>
  </si>
  <si>
    <t>Überschussstrom nach EG-Handel 
d. PV installiert</t>
  </si>
  <si>
    <t>Überschussstrom nach EG-Handel d. PV zusätzlich geplant</t>
  </si>
  <si>
    <t>Netzbezug nach EG-Handel</t>
  </si>
  <si>
    <t xml:space="preserve">Stromkosten mit EG </t>
  </si>
  <si>
    <t>Erlöse durch Handel mit PV installiert</t>
  </si>
  <si>
    <t>Erlöse durch Handel mit PV zusätzlich geplant</t>
  </si>
  <si>
    <t>Gesamtstromkosten mit EG 
(abzüglich Erlöse bei PV-Betreiber)</t>
  </si>
  <si>
    <t>Ersparnis durch EG</t>
  </si>
  <si>
    <t>Durchschnittl. Ersparnis pro Teilnehmer</t>
  </si>
  <si>
    <r>
      <rPr>
        <b/>
        <sz val="14"/>
        <color theme="1"/>
        <rFont val="Calibri"/>
        <family val="2"/>
        <scheme val="minor"/>
      </rPr>
      <t>4) Laufende Kosten miteinbeziehen</t>
    </r>
    <r>
      <rPr>
        <sz val="11"/>
        <color theme="1"/>
        <rFont val="Calibri"/>
        <family val="2"/>
        <scheme val="minor"/>
      </rPr>
      <t xml:space="preserve">
Im vierten und letzten Berechnungsteil werden die Stromkosten </t>
    </r>
    <r>
      <rPr>
        <b/>
        <sz val="11"/>
        <color theme="1"/>
        <rFont val="Calibri"/>
        <family val="2"/>
        <scheme val="minor"/>
      </rPr>
      <t>von</t>
    </r>
    <r>
      <rPr>
        <sz val="11"/>
        <color theme="1"/>
        <rFont val="Calibri"/>
        <family val="2"/>
        <scheme val="minor"/>
      </rPr>
      <t xml:space="preserve"> Teilnehmern einer Energiegemeinschaft </t>
    </r>
    <r>
      <rPr>
        <b/>
        <sz val="11"/>
        <color theme="1"/>
        <rFont val="Calibri"/>
        <family val="2"/>
        <scheme val="minor"/>
      </rPr>
      <t>um laufende Kosten, wie etwa für Abrechnung oder Teilnahmegebühren, erweitert</t>
    </r>
    <r>
      <rPr>
        <sz val="11"/>
        <color theme="1"/>
        <rFont val="Calibri"/>
        <family val="2"/>
        <scheme val="minor"/>
      </rPr>
      <t xml:space="preserve">. 
Dabei wird zwischen Teilnehmer mit PV-Anlagen und Teilnehmer ohne PV-Anlagen unterschieden.
Hinweis: Bei beiden Teilnehmern wird die </t>
    </r>
    <r>
      <rPr>
        <b/>
        <sz val="11"/>
        <color theme="1"/>
        <rFont val="Calibri"/>
        <family val="2"/>
        <scheme val="minor"/>
      </rPr>
      <t xml:space="preserve">Höhe der Stromerzeugung bzw. Stromverbrauch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</si>
  <si>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Laufende Kosten</t>
  </si>
  <si>
    <t>Kosten f. Abrechnung pro Teilnehmer:in</t>
  </si>
  <si>
    <t>Teilnahmegebühren pro Teilnehmer:in</t>
  </si>
  <si>
    <t>Sonstige laufende Kosten pro Teilnehmer:in</t>
  </si>
  <si>
    <t>Gesamtstromkosten mit EG zuzüglich laufende Kosten
(für Teilnehmer mit PV: abzgl. Erlöse)</t>
  </si>
  <si>
    <t>Ersparnis durch EG abzgl. Laufende Kosten</t>
  </si>
  <si>
    <t>Durchschnittl. Ersparnis pro Kunde</t>
  </si>
  <si>
    <r>
      <rPr>
        <b/>
        <sz val="14"/>
        <color theme="1"/>
        <rFont val="Calibri"/>
        <family val="2"/>
        <scheme val="minor"/>
      </rPr>
      <t>5) Investionskosten &amp; CO</t>
    </r>
    <r>
      <rPr>
        <b/>
        <sz val="11"/>
        <color theme="1"/>
        <rFont val="Calibri"/>
        <family val="2"/>
        <scheme val="minor"/>
      </rPr>
      <t>2</t>
    </r>
    <r>
      <rPr>
        <b/>
        <sz val="14"/>
        <color theme="1"/>
        <rFont val="Calibri"/>
        <family val="2"/>
        <scheme val="minor"/>
      </rPr>
      <t>-Ersparnis</t>
    </r>
    <r>
      <rPr>
        <sz val="11"/>
        <color theme="1"/>
        <rFont val="Calibri"/>
        <family val="2"/>
        <scheme val="minor"/>
      </rPr>
      <t xml:space="preserve">
Zum Abschluss unseres Berechnung können Sie sich die Investionskosten bei Erwerb weiterer PV-Anlagen ausrechnen sowie die jährliche Ersparnis berechnen lassen. </t>
    </r>
    <r>
      <rPr>
        <b/>
        <sz val="11"/>
        <color theme="1"/>
        <rFont val="Calibri"/>
        <family val="2"/>
        <scheme val="minor"/>
      </rPr>
      <t xml:space="preserve">Hinweis: </t>
    </r>
    <r>
      <rPr>
        <sz val="11"/>
        <color theme="1"/>
        <rFont val="Calibri"/>
        <family val="2"/>
        <scheme val="minor"/>
      </rPr>
      <t xml:space="preserve">Eingaben bzw. Berechnungen der Investitionskosten sind unabhängig von den Berechnungen 1) bis 4), die Ersparnisse jedoch nicht.
Bitte füllen Sie alle </t>
    </r>
    <r>
      <rPr>
        <b/>
        <sz val="11"/>
        <color theme="8" tint="-0.249977111117893"/>
        <rFont val="Calibri"/>
        <family val="2"/>
        <scheme val="minor"/>
      </rPr>
      <t>blauen Felder</t>
    </r>
    <r>
      <rPr>
        <sz val="11"/>
        <color theme="1"/>
        <rFont val="Calibri"/>
        <family val="2"/>
        <scheme val="minor"/>
      </rPr>
      <t xml:space="preserve"> aus.
Da Erneuerbare-Energiegemeinschaften zum Klimaschutz beitragen, haben wir Ihnen ebenso eine CO</t>
    </r>
    <r>
      <rPr>
        <sz val="9"/>
        <color theme="1"/>
        <rFont val="Calibri"/>
        <family val="2"/>
        <scheme val="minor"/>
      </rPr>
      <t>2</t>
    </r>
    <r>
      <rPr>
        <sz val="11"/>
        <color theme="1"/>
        <rFont val="Calibri"/>
        <family val="2"/>
        <scheme val="minor"/>
      </rPr>
      <t xml:space="preserve">-Ersparnis aufgestellt. 
Wieviele Bäume pflanzen Sie? =)
</t>
    </r>
  </si>
  <si>
    <t>Investitionskosten</t>
  </si>
  <si>
    <t>Zinssatz</t>
  </si>
  <si>
    <t>Lebensdauer PV in Jahren</t>
  </si>
  <si>
    <t>a</t>
  </si>
  <si>
    <t>Annuitätenfaktor</t>
  </si>
  <si>
    <t>1/a</t>
  </si>
  <si>
    <t>Investitionskosten PV</t>
  </si>
  <si>
    <t>EUR/kW</t>
  </si>
  <si>
    <t>Investitionskosten gesamt</t>
  </si>
  <si>
    <t>EUR</t>
  </si>
  <si>
    <t>Einmalige Kosten</t>
  </si>
  <si>
    <t>Investitionskosten umgelegt pro Jahr</t>
  </si>
  <si>
    <t>Ersparnis durch PV geplant</t>
  </si>
  <si>
    <t>Ersparnis d. Direktverbrauch</t>
  </si>
  <si>
    <t>Ersparnis d. lokalen Verbrauch in der EG</t>
  </si>
  <si>
    <t>Erlöse durch Verkauf in der EG</t>
  </si>
  <si>
    <t>Ersparnis/Erlöse gesamt</t>
  </si>
  <si>
    <r>
      <t>CO</t>
    </r>
    <r>
      <rPr>
        <b/>
        <sz val="8"/>
        <color theme="1"/>
        <rFont val="Calibri"/>
        <family val="2"/>
        <scheme val="minor"/>
      </rPr>
      <t>2</t>
    </r>
    <r>
      <rPr>
        <b/>
        <sz val="11"/>
        <color theme="1"/>
        <rFont val="Calibri"/>
        <family val="2"/>
        <scheme val="minor"/>
      </rPr>
      <t xml:space="preserve"> Ersparnis</t>
    </r>
  </si>
  <si>
    <r>
      <t>CO</t>
    </r>
    <r>
      <rPr>
        <sz val="8"/>
        <color theme="1"/>
        <rFont val="Calibri"/>
        <family val="2"/>
        <scheme val="minor"/>
      </rPr>
      <t>2</t>
    </r>
    <r>
      <rPr>
        <sz val="11"/>
        <color theme="1"/>
        <rFont val="Calibri"/>
        <family val="2"/>
        <scheme val="minor"/>
      </rPr>
      <t xml:space="preserve"> Strommix Österreich</t>
    </r>
  </si>
  <si>
    <t>kg/kWh</t>
  </si>
  <si>
    <r>
      <t>CO</t>
    </r>
    <r>
      <rPr>
        <sz val="8"/>
        <color theme="1"/>
        <rFont val="Calibri"/>
        <family val="2"/>
        <scheme val="minor"/>
      </rPr>
      <t>2</t>
    </r>
    <r>
      <rPr>
        <sz val="11"/>
        <color theme="1"/>
        <rFont val="Calibri"/>
        <family val="2"/>
        <scheme val="minor"/>
      </rPr>
      <t xml:space="preserve"> PV-Anlage</t>
    </r>
  </si>
  <si>
    <r>
      <t>CO</t>
    </r>
    <r>
      <rPr>
        <sz val="8"/>
        <color theme="1"/>
        <rFont val="Calibri"/>
        <family val="2"/>
        <scheme val="minor"/>
      </rPr>
      <t>2</t>
    </r>
    <r>
      <rPr>
        <sz val="11"/>
        <color theme="1"/>
        <rFont val="Calibri"/>
        <family val="2"/>
        <scheme val="minor"/>
      </rPr>
      <t xml:space="preserve"> Ersparnis (f. gesamte EG) </t>
    </r>
  </si>
  <si>
    <t>kg/a</t>
  </si>
  <si>
    <r>
      <t>CO</t>
    </r>
    <r>
      <rPr>
        <sz val="8"/>
        <color theme="1"/>
        <rFont val="Calibri"/>
        <family val="2"/>
        <scheme val="minor"/>
      </rPr>
      <t>2</t>
    </r>
    <r>
      <rPr>
        <sz val="11"/>
        <color theme="1"/>
        <rFont val="Calibri"/>
        <family val="2"/>
        <scheme val="minor"/>
      </rPr>
      <t xml:space="preserve"> Ersparnis Durchschnitt pro Teilnehmer</t>
    </r>
  </si>
  <si>
    <t>Gepflanzte Bäume</t>
  </si>
  <si>
    <t>1 gepflanzter Baum entspricht</t>
  </si>
  <si>
    <t>kg CO2</t>
  </si>
  <si>
    <r>
      <t>CO</t>
    </r>
    <r>
      <rPr>
        <sz val="8"/>
        <color theme="1"/>
        <rFont val="Calibri"/>
        <family val="2"/>
        <scheme val="minor"/>
      </rPr>
      <t>2</t>
    </r>
    <r>
      <rPr>
        <sz val="11"/>
        <color theme="1"/>
        <rFont val="Calibri"/>
        <family val="2"/>
        <scheme val="minor"/>
      </rPr>
      <t xml:space="preserve"> Ersparnis umgelegt auf geplanzte Bäume</t>
    </r>
  </si>
  <si>
    <t>Bäume/Jahr</t>
  </si>
  <si>
    <t>Durchschnittliche Bäume pro Teilnehmer</t>
  </si>
  <si>
    <t>Netzentgelt in c/kWh</t>
  </si>
  <si>
    <t>Niederösterreich</t>
  </si>
  <si>
    <t>Burgenland</t>
  </si>
  <si>
    <t>Oberösterreich</t>
  </si>
  <si>
    <t>Steiermark</t>
  </si>
  <si>
    <t>Salzburg</t>
  </si>
  <si>
    <t>Kärnten</t>
  </si>
  <si>
    <t>Tirol</t>
  </si>
  <si>
    <t>Vorarlberg</t>
  </si>
  <si>
    <t>Klagenfurt</t>
  </si>
  <si>
    <t>Linz</t>
  </si>
  <si>
    <t>Graz</t>
  </si>
  <si>
    <t>Innsbruck</t>
  </si>
  <si>
    <t>Kleinwalsertal</t>
  </si>
  <si>
    <t>Netzentgelt ges. (exkl.6% GA)</t>
  </si>
  <si>
    <t>Formel</t>
  </si>
  <si>
    <t>Netzentgelt ges. (inkl 6% GA)</t>
  </si>
  <si>
    <t>Netzentgelt reduziert (inkl. 6% GA)</t>
  </si>
  <si>
    <t>Erneuerbaren-Förderbeitrag in c/kWh</t>
  </si>
  <si>
    <t xml:space="preserve">Erneuerbaren-Förderbeitrag ges. </t>
  </si>
  <si>
    <t>Erneuerbaren-Förderbeitrag ges. reduziert</t>
  </si>
  <si>
    <t>Biomasseförderbeitrag in c/kWh</t>
  </si>
  <si>
    <t>Biomasseförderbeitrag ges. (exkl. Ust.)</t>
  </si>
  <si>
    <t>E-Abgabe in c/kWh</t>
  </si>
  <si>
    <t>E-Abgabe reduziert</t>
  </si>
  <si>
    <t>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</si>
</sst>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scheme val="minor"/>
    </font>
    <font>
      <b/>
      <sz val="11"/>
      <color theme="1"/>
      <name val="Calibri"/>
      <family val="2"/>
      <scheme val="minor"/>
    </font>
    <font>
      <sz val="11"/>
      <color rgb="FF00B050"/>
      <name val="Calibri"/>
      <family val="2"/>
      <scheme val="minor"/>
    </font>
    <font>
      <sz val="9"/>
      <color indexed="81"/>
      <name val="Segoe UI"/>
      <family val="2"/>
    </font>
    <font>
      <b/>
      <sz val="9"/>
      <color indexed="81"/>
      <name val="Segoe UI"/>
      <family val="2"/>
    </font>
    <font>
      <sz val="11"/>
      <name val="Calibri"/>
      <family val="2"/>
      <scheme val="minor"/>
    </font>
    <font>
      <b/>
      <sz val="11"/>
      <name val="Calibri"/>
      <family val="2"/>
      <scheme val="minor"/>
    </font>
    <font>
      <b/>
      <sz val="14"/>
      <color theme="1"/>
      <name val="Calibri"/>
      <family val="2"/>
      <scheme val="minor"/>
    </font>
    <font>
      <u/>
      <sz val="11"/>
      <color theme="10"/>
      <name val="Calibri"/>
      <family val="2"/>
      <scheme val="minor"/>
    </font>
    <font>
      <b/>
      <sz val="11"/>
      <color theme="8" tint="-0.249977111117893"/>
      <name val="Calibri"/>
      <family val="2"/>
      <scheme val="minor"/>
    </font>
    <font>
      <b/>
      <sz val="11"/>
      <color theme="7"/>
      <name val="Calibri"/>
      <family val="2"/>
      <scheme val="minor"/>
    </font>
    <font>
      <b/>
      <sz val="11"/>
      <color theme="9"/>
      <name val="Calibri"/>
      <family val="2"/>
      <scheme val="minor"/>
    </font>
    <font>
      <b/>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sz val="14"/>
      <color theme="1"/>
      <name val="Calibri"/>
      <family val="2"/>
      <scheme val="minor"/>
    </font>
    <font>
      <b/>
      <sz val="13"/>
      <color theme="1"/>
      <name val="Calibri"/>
      <family val="2"/>
      <scheme val="minor"/>
    </font>
    <font>
      <sz val="9"/>
      <color indexed="81"/>
      <name val="Segoe UI"/>
      <charset val="1"/>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141">
    <xf numFmtId="0" fontId="0" fillId="0" borderId="0" xfId="0"/>
    <xf numFmtId="0" fontId="0" fillId="0" borderId="3" xfId="0" applyBorder="1"/>
    <xf numFmtId="0" fontId="0" fillId="0" borderId="2" xfId="0" applyBorder="1"/>
    <xf numFmtId="0" fontId="0" fillId="0" borderId="11" xfId="0" applyBorder="1"/>
    <xf numFmtId="0" fontId="1" fillId="0" borderId="10" xfId="0" applyFont="1" applyBorder="1"/>
    <xf numFmtId="0" fontId="0" fillId="0" borderId="10" xfId="0" applyBorder="1"/>
    <xf numFmtId="0" fontId="0" fillId="0" borderId="12" xfId="0" applyBorder="1"/>
    <xf numFmtId="0" fontId="0" fillId="0" borderId="14" xfId="0" applyBorder="1"/>
    <xf numFmtId="0" fontId="0" fillId="0" borderId="1" xfId="0" applyBorder="1"/>
    <xf numFmtId="0" fontId="1" fillId="0" borderId="1" xfId="0" applyFont="1" applyBorder="1"/>
    <xf numFmtId="0" fontId="6" fillId="0" borderId="4" xfId="0" applyFont="1" applyBorder="1"/>
    <xf numFmtId="0" fontId="1" fillId="0" borderId="12" xfId="0" applyFont="1" applyBorder="1"/>
    <xf numFmtId="0" fontId="1" fillId="0" borderId="13" xfId="0" applyFont="1" applyBorder="1"/>
    <xf numFmtId="0" fontId="1" fillId="0" borderId="14" xfId="0" applyFont="1" applyBorder="1"/>
    <xf numFmtId="0" fontId="1" fillId="0" borderId="17" xfId="0" applyFont="1" applyBorder="1"/>
    <xf numFmtId="0" fontId="1" fillId="0" borderId="15" xfId="0" applyFont="1" applyBorder="1"/>
    <xf numFmtId="0" fontId="1" fillId="2" borderId="3" xfId="0" applyFont="1" applyFill="1" applyBorder="1" applyAlignment="1" applyProtection="1">
      <alignment horizontal="center" vertical="center"/>
      <protection locked="0"/>
    </xf>
    <xf numFmtId="0" fontId="0" fillId="0" borderId="6" xfId="0" applyBorder="1"/>
    <xf numFmtId="0" fontId="1" fillId="0" borderId="4" xfId="0" applyFont="1" applyBorder="1"/>
    <xf numFmtId="164" fontId="0" fillId="2" borderId="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1" fillId="4" borderId="0" xfId="0" applyNumberFormat="1" applyFont="1" applyFill="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2" fontId="0" fillId="4" borderId="13" xfId="0" applyNumberFormat="1" applyFill="1" applyBorder="1" applyAlignment="1">
      <alignment horizontal="center"/>
    </xf>
    <xf numFmtId="164" fontId="1" fillId="4"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1" fillId="6" borderId="0" xfId="0" applyNumberFormat="1" applyFont="1" applyFill="1" applyAlignment="1">
      <alignment horizontal="center"/>
    </xf>
    <xf numFmtId="164" fontId="0" fillId="6" borderId="10" xfId="0" applyNumberFormat="1" applyFill="1" applyBorder="1" applyAlignment="1">
      <alignment horizontal="center"/>
    </xf>
    <xf numFmtId="164" fontId="0" fillId="6" borderId="12" xfId="0" applyNumberFormat="1" applyFill="1" applyBorder="1" applyAlignment="1">
      <alignment horizontal="center"/>
    </xf>
    <xf numFmtId="164" fontId="1" fillId="6" borderId="4" xfId="0" applyNumberFormat="1" applyFont="1" applyFill="1" applyBorder="1" applyAlignment="1">
      <alignment horizontal="center"/>
    </xf>
    <xf numFmtId="164" fontId="6" fillId="6" borderId="4" xfId="0" applyNumberFormat="1" applyFont="1" applyFill="1" applyBorder="1" applyAlignment="1">
      <alignment horizontal="center"/>
    </xf>
    <xf numFmtId="0" fontId="1" fillId="0" borderId="1" xfId="0" applyFont="1" applyBorder="1" applyAlignment="1">
      <alignment wrapText="1"/>
    </xf>
    <xf numFmtId="0" fontId="0" fillId="0" borderId="10" xfId="0" applyBorder="1" applyAlignment="1">
      <alignment wrapText="1"/>
    </xf>
    <xf numFmtId="0" fontId="5" fillId="0" borderId="6" xfId="0" applyFont="1" applyBorder="1"/>
    <xf numFmtId="3" fontId="0" fillId="0" borderId="0" xfId="0" applyNumberFormat="1"/>
    <xf numFmtId="3" fontId="0" fillId="2" borderId="0" xfId="0" applyNumberFormat="1" applyFill="1" applyAlignment="1" applyProtection="1">
      <alignment horizontal="center" vertical="center"/>
      <protection locked="0"/>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5" borderId="1" xfId="0" applyFill="1" applyBorder="1"/>
    <xf numFmtId="0" fontId="0" fillId="5" borderId="12" xfId="0" applyFill="1" applyBorder="1"/>
    <xf numFmtId="3" fontId="0" fillId="5" borderId="0" xfId="0" applyNumberFormat="1" applyFill="1" applyAlignment="1">
      <alignment horizontal="center" vertical="center"/>
    </xf>
    <xf numFmtId="4" fontId="1" fillId="0" borderId="0" xfId="0" applyNumberFormat="1" applyFont="1" applyAlignment="1">
      <alignment horizontal="center" vertical="center"/>
    </xf>
    <xf numFmtId="3" fontId="0" fillId="5" borderId="13" xfId="0" applyNumberFormat="1" applyFill="1" applyBorder="1" applyAlignment="1">
      <alignment horizontal="center" vertical="center"/>
    </xf>
    <xf numFmtId="4"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4" fontId="0" fillId="0" borderId="10" xfId="0" applyNumberFormat="1" applyBorder="1" applyAlignment="1">
      <alignment horizontal="center" vertical="center"/>
    </xf>
    <xf numFmtId="0" fontId="0" fillId="0" borderId="11" xfId="0" applyBorder="1" applyAlignment="1">
      <alignment vertical="center"/>
    </xf>
    <xf numFmtId="4" fontId="0" fillId="0" borderId="0" xfId="0" applyNumberFormat="1" applyAlignment="1" applyProtection="1">
      <alignment horizontal="center" vertical="center"/>
      <protection locked="0"/>
    </xf>
    <xf numFmtId="4" fontId="0" fillId="5" borderId="0" xfId="0" applyNumberFormat="1" applyFill="1" applyAlignment="1">
      <alignment horizontal="center" vertical="center"/>
    </xf>
    <xf numFmtId="4" fontId="1" fillId="0" borderId="13" xfId="0" applyNumberFormat="1"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3" borderId="0" xfId="0" applyFill="1"/>
    <xf numFmtId="0" fontId="0" fillId="4" borderId="0" xfId="0" applyFill="1"/>
    <xf numFmtId="0" fontId="6" fillId="0" borderId="4" xfId="0" applyFont="1" applyBorder="1" applyAlignment="1">
      <alignment horizontal="center" vertical="center"/>
    </xf>
    <xf numFmtId="0" fontId="1" fillId="0" borderId="4" xfId="0" applyFont="1" applyBorder="1" applyAlignment="1">
      <alignment horizontal="center" vertical="center"/>
    </xf>
    <xf numFmtId="4" fontId="1" fillId="0" borderId="12" xfId="0" applyNumberFormat="1" applyFont="1" applyBorder="1" applyAlignment="1">
      <alignment horizontal="center" vertical="center"/>
    </xf>
    <xf numFmtId="4" fontId="0" fillId="0" borderId="1" xfId="0" applyNumberFormat="1" applyBorder="1" applyAlignment="1">
      <alignment horizontal="center" vertical="center"/>
    </xf>
    <xf numFmtId="0" fontId="1" fillId="0" borderId="4" xfId="0" applyFont="1" applyBorder="1" applyAlignment="1">
      <alignment horizontal="center" vertical="center" wrapText="1"/>
    </xf>
    <xf numFmtId="0" fontId="0" fillId="5" borderId="0" xfId="0" applyFill="1"/>
    <xf numFmtId="0" fontId="12" fillId="0" borderId="6" xfId="1" applyFont="1" applyBorder="1" applyAlignment="1">
      <alignment vertical="center"/>
    </xf>
    <xf numFmtId="0" fontId="0" fillId="0" borderId="10" xfId="0" applyBorder="1" applyAlignment="1">
      <alignment vertical="center"/>
    </xf>
    <xf numFmtId="0" fontId="0" fillId="6" borderId="4" xfId="0" applyFill="1" applyBorder="1" applyAlignment="1">
      <alignment horizontal="center" vertical="center"/>
    </xf>
    <xf numFmtId="2" fontId="0" fillId="4" borderId="5" xfId="0" applyNumberFormat="1" applyFill="1"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top" wrapText="1"/>
    </xf>
    <xf numFmtId="0" fontId="1" fillId="0" borderId="0" xfId="0" applyFont="1"/>
    <xf numFmtId="0" fontId="2" fillId="0" borderId="0" xfId="0" applyFont="1"/>
    <xf numFmtId="2" fontId="0" fillId="4" borderId="0" xfId="0" applyNumberFormat="1" applyFill="1"/>
    <xf numFmtId="2" fontId="0" fillId="6" borderId="12" xfId="0" applyNumberFormat="1" applyFill="1" applyBorder="1" applyAlignment="1">
      <alignment horizontal="center"/>
    </xf>
    <xf numFmtId="10" fontId="0" fillId="4" borderId="14" xfId="0" applyNumberFormat="1" applyFill="1" applyBorder="1" applyAlignment="1">
      <alignment horizontal="center"/>
    </xf>
    <xf numFmtId="10" fontId="0" fillId="2" borderId="0" xfId="0" applyNumberFormat="1" applyFill="1" applyAlignment="1" applyProtection="1">
      <alignment horizontal="center" vertical="center"/>
      <protection locked="0"/>
    </xf>
    <xf numFmtId="164" fontId="0" fillId="0" borderId="0" xfId="0" applyNumberFormat="1"/>
    <xf numFmtId="0" fontId="1" fillId="3" borderId="0" xfId="0" applyFont="1" applyFill="1"/>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0" fillId="0" borderId="13" xfId="0" applyNumberFormat="1" applyBorder="1" applyAlignment="1">
      <alignment horizontal="center"/>
    </xf>
    <xf numFmtId="3" fontId="0" fillId="0" borderId="0" xfId="0" applyNumberFormat="1" applyAlignment="1">
      <alignment horizontal="center"/>
    </xf>
    <xf numFmtId="0" fontId="0" fillId="0" borderId="0" xfId="0"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0" fontId="0" fillId="2" borderId="0" xfId="0" applyFill="1" applyAlignment="1" applyProtection="1">
      <alignment horizontal="center"/>
      <protection locked="0"/>
    </xf>
    <xf numFmtId="4" fontId="1" fillId="0" borderId="13" xfId="0" applyNumberFormat="1" applyFont="1" applyBorder="1" applyAlignment="1">
      <alignment horizontal="center"/>
    </xf>
    <xf numFmtId="4" fontId="0" fillId="0" borderId="0" xfId="0" applyNumberFormat="1" applyAlignment="1">
      <alignment horizontal="center"/>
    </xf>
    <xf numFmtId="0" fontId="1" fillId="0" borderId="0" xfId="0" applyFont="1" applyAlignment="1">
      <alignment horizontal="center"/>
    </xf>
    <xf numFmtId="165" fontId="0" fillId="0" borderId="0" xfId="0" applyNumberFormat="1" applyAlignment="1">
      <alignment horizontal="center"/>
    </xf>
    <xf numFmtId="10" fontId="0" fillId="2" borderId="0" xfId="0" applyNumberFormat="1" applyFill="1" applyAlignment="1" applyProtection="1">
      <alignment horizontal="center"/>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xf>
    <xf numFmtId="2" fontId="0" fillId="0" borderId="0" xfId="0" applyNumberFormat="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7" fillId="0" borderId="18" xfId="0" applyFont="1"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3" xfId="0" applyBorder="1" applyAlignment="1">
      <alignment horizontal="center"/>
    </xf>
    <xf numFmtId="0" fontId="0" fillId="0" borderId="14" xfId="0" applyBorder="1" applyAlignment="1">
      <alignment horizontal="center"/>
    </xf>
    <xf numFmtId="0" fontId="0" fillId="0" borderId="25" xfId="0" applyBorder="1" applyAlignment="1">
      <alignment horizontal="left" vertical="top" wrapText="1"/>
    </xf>
    <xf numFmtId="0" fontId="0" fillId="0" borderId="23" xfId="0" applyBorder="1" applyAlignment="1">
      <alignment horizontal="left" vertical="top" wrapText="1"/>
    </xf>
    <xf numFmtId="0" fontId="1" fillId="6" borderId="16" xfId="0" applyFont="1" applyFill="1" applyBorder="1" applyAlignment="1">
      <alignment horizontal="center" vertical="center"/>
    </xf>
    <xf numFmtId="0" fontId="1" fillId="6"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5" xfId="0" applyFont="1" applyFill="1" applyBorder="1" applyAlignment="1">
      <alignment horizontal="center" vertical="center"/>
    </xf>
    <xf numFmtId="10" fontId="0" fillId="2" borderId="0" xfId="0" applyNumberFormat="1" applyFill="1" applyAlignment="1" applyProtection="1">
      <alignment horizontal="center" vertical="center"/>
      <protection locked="0"/>
    </xf>
    <xf numFmtId="10" fontId="0" fillId="0" borderId="13" xfId="0" applyNumberFormat="1" applyBorder="1" applyAlignment="1">
      <alignment horizontal="center"/>
    </xf>
  </cellXfs>
  <cellStyles count="2">
    <cellStyle name="Link" xfId="1" builtinId="8"/>
    <cellStyle name="Stand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ontrol.at/documents/1785851/1811582/Gebrauchsabgabe_Oesterreich_Strom_Gas_17_10_2019_Web.pdf/a736a694-c4f2-1da9-392b-d79e8f6c9cf6?t=15713187866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FCFB-AD93-48BE-AC2C-0C6CFFDEE1E1}">
  <dimension ref="A1:F108"/>
  <sheetViews>
    <sheetView tabSelected="1" zoomScale="85" zoomScaleNormal="85" workbookViewId="0">
      <selection activeCell="B5" sqref="B5"/>
    </sheetView>
  </sheetViews>
  <sheetFormatPr baseColWidth="10" defaultColWidth="11.5546875" defaultRowHeight="14.4" x14ac:dyDescent="0.3"/>
  <cols>
    <col min="1" max="1" width="58.77734375" customWidth="1"/>
    <col min="2" max="3" width="29.5546875" customWidth="1"/>
    <col min="4" max="4" width="13.21875" customWidth="1"/>
    <col min="5" max="5" width="25.44140625" bestFit="1" customWidth="1"/>
  </cols>
  <sheetData>
    <row r="1" spans="1:5" ht="163.05000000000001" customHeight="1" thickBot="1" x14ac:dyDescent="0.35">
      <c r="A1" s="122" t="s">
        <v>0</v>
      </c>
      <c r="B1" s="123"/>
      <c r="C1" s="123"/>
      <c r="D1" s="123"/>
      <c r="E1" s="124"/>
    </row>
    <row r="2" spans="1:5" ht="116.1" customHeight="1" thickBot="1" x14ac:dyDescent="0.35">
      <c r="A2" s="133" t="s">
        <v>1</v>
      </c>
      <c r="B2" s="134"/>
      <c r="C2" s="134"/>
      <c r="D2" s="134"/>
      <c r="E2" s="77" t="s">
        <v>2</v>
      </c>
    </row>
    <row r="3" spans="1:5" x14ac:dyDescent="0.3">
      <c r="A3" s="130" t="s">
        <v>3</v>
      </c>
      <c r="B3" s="135" t="s">
        <v>4</v>
      </c>
      <c r="C3" s="137" t="s">
        <v>5</v>
      </c>
      <c r="D3" s="127" t="s">
        <v>6</v>
      </c>
      <c r="E3" s="125" t="s">
        <v>111</v>
      </c>
    </row>
    <row r="4" spans="1:5" ht="15" thickBot="1" x14ac:dyDescent="0.35">
      <c r="A4" s="130"/>
      <c r="B4" s="136"/>
      <c r="C4" s="138"/>
      <c r="D4" s="128"/>
      <c r="E4" s="126"/>
    </row>
    <row r="5" spans="1:5" x14ac:dyDescent="0.3">
      <c r="A5" s="8" t="s">
        <v>8</v>
      </c>
      <c r="B5" s="19"/>
      <c r="C5" s="19">
        <v>11</v>
      </c>
      <c r="D5" s="72" t="s">
        <v>9</v>
      </c>
    </row>
    <row r="6" spans="1:5" x14ac:dyDescent="0.3">
      <c r="A6" s="5" t="s">
        <v>10</v>
      </c>
      <c r="B6" s="20"/>
      <c r="C6" s="64"/>
      <c r="D6" s="47" t="s">
        <v>9</v>
      </c>
    </row>
    <row r="7" spans="1:5" x14ac:dyDescent="0.3">
      <c r="A7" s="5" t="s">
        <v>11</v>
      </c>
      <c r="B7" s="64"/>
      <c r="C7" s="20"/>
      <c r="D7" s="47" t="s">
        <v>9</v>
      </c>
    </row>
    <row r="8" spans="1:5" x14ac:dyDescent="0.3">
      <c r="A8" s="66" t="s">
        <v>12</v>
      </c>
      <c r="B8" s="139"/>
      <c r="C8" s="139"/>
      <c r="D8" s="69" t="s">
        <v>13</v>
      </c>
      <c r="E8" s="65" t="s">
        <v>14</v>
      </c>
    </row>
    <row r="9" spans="1:5" x14ac:dyDescent="0.3">
      <c r="A9" s="6" t="s">
        <v>15</v>
      </c>
      <c r="B9" s="140">
        <v>0.2</v>
      </c>
      <c r="C9" s="140"/>
      <c r="D9" s="71" t="s">
        <v>13</v>
      </c>
    </row>
    <row r="10" spans="1:5" x14ac:dyDescent="0.3">
      <c r="A10" s="4" t="s">
        <v>16</v>
      </c>
      <c r="B10" s="27">
        <f>B5*(1+B9)*(1+B8)</f>
        <v>0</v>
      </c>
      <c r="C10" s="21">
        <f>C5*(1+B9)*(1+B8)</f>
        <v>13.2</v>
      </c>
      <c r="D10" s="47" t="s">
        <v>9</v>
      </c>
    </row>
    <row r="11" spans="1:5" x14ac:dyDescent="0.3">
      <c r="A11" s="129" t="s">
        <v>17</v>
      </c>
      <c r="B11" s="114"/>
      <c r="C11" s="115"/>
      <c r="D11" s="131"/>
    </row>
    <row r="12" spans="1:5" x14ac:dyDescent="0.3">
      <c r="A12" s="130"/>
      <c r="B12" s="111"/>
      <c r="C12" s="112"/>
      <c r="D12" s="132"/>
    </row>
    <row r="13" spans="1:5" x14ac:dyDescent="0.3">
      <c r="A13" s="9" t="s">
        <v>18</v>
      </c>
      <c r="B13" s="39"/>
      <c r="C13" s="16" t="s">
        <v>133</v>
      </c>
      <c r="D13" s="3"/>
    </row>
    <row r="14" spans="1:5" x14ac:dyDescent="0.3">
      <c r="A14" s="6" t="s">
        <v>19</v>
      </c>
      <c r="B14" s="40"/>
      <c r="C14" s="82">
        <f>IF(C13="lokal", 0.57, 0.28)</f>
        <v>0.28000000000000003</v>
      </c>
      <c r="D14" s="3" t="s">
        <v>13</v>
      </c>
    </row>
    <row r="15" spans="1:5" x14ac:dyDescent="0.3">
      <c r="A15" s="5" t="s">
        <v>20</v>
      </c>
      <c r="B15" s="107">
        <f>IF(E3="Wien",'Netzkosten aller BL'!B3,IF(E3="Niederösterreich",'Netzkosten aller BL'!C3,IF(E3="Burgenland",'Netzkosten aller BL'!D3,IF(E3="Oberösterreich",'Netzkosten aller BL'!E3,IF(E3="Steiermark",'Netzkosten aller BL'!F3,IF(E3="Salzburg",'Netzkosten aller BL'!G3,IF(E3="Kärnten",'Netzkosten aller BL'!H3,IF(E3="Tirol",'Netzkosten aller BL'!I3,IF(E3="Vorarlberg",'Netzkosten aller BL'!J3,IF(E3="Klagenfurt",'Netzkosten aller BL'!K3,IF(E3="Linz",'Netzkosten aller BL'!L3,IF(E3="Graz",'Netzkosten aller BL'!M3,IF(E3="Innsbruck",'Netzkosten aller BL'!N3,IF(E3="Kleinwalsertal",'Netzkosten aller BL'!O3))))))))))))))</f>
        <v>6.29</v>
      </c>
      <c r="C15" s="108"/>
      <c r="D15" s="1" t="s">
        <v>9</v>
      </c>
    </row>
    <row r="16" spans="1:5" x14ac:dyDescent="0.3">
      <c r="A16" s="5" t="s">
        <v>21</v>
      </c>
      <c r="B16" s="109">
        <f>IF(E3="Wien",'Netzkosten aller BL'!B4,IF(E3="Niederösterreich",'Netzkosten aller BL'!C4,IF(E3="Burgenland",'Netzkosten aller BL'!D4,IF(E3="Oberösterreich",'Netzkosten aller BL'!E4,IF(E3="Steiermark",'Netzkosten aller BL'!F4,IF(E3="Salzburg",'Netzkosten aller BL'!G4,IF(E3="Kärnten",'Netzkosten aller BL'!H4,IF(E3="Tirol",'Netzkosten aller BL'!I4,IF(E3="Vorarlberg",'Netzkosten aller BL'!J4,IF(E3="Klagenfurt",'Netzkosten aller BL'!K4,IF(E3="Linz",'Netzkosten aller BL'!L4,IF(E3="Graz",'Netzkosten aller BL'!M4,IF(E3="Innsbruck",'Netzkosten aller BL'!N4,IF(E3="Kleinwalsertal",'Netzkosten aller BL'!O4))))))))))))))</f>
        <v>0.52800000000000002</v>
      </c>
      <c r="C16" s="110"/>
      <c r="D16" s="3" t="s">
        <v>9</v>
      </c>
    </row>
    <row r="17" spans="1:6" x14ac:dyDescent="0.3">
      <c r="A17" s="5" t="s">
        <v>22</v>
      </c>
      <c r="B17" s="28">
        <f>B15+B16</f>
        <v>6.8179999999999996</v>
      </c>
      <c r="C17" s="23">
        <f>(B15*(1-C14))+B16</f>
        <v>5.0567999999999991</v>
      </c>
      <c r="D17" s="3" t="s">
        <v>9</v>
      </c>
      <c r="F17" s="84"/>
    </row>
    <row r="18" spans="1:6" x14ac:dyDescent="0.3">
      <c r="A18" s="5" t="s">
        <v>23</v>
      </c>
      <c r="B18" s="29">
        <f>B17*(1+B8)</f>
        <v>6.8179999999999996</v>
      </c>
      <c r="C18" s="22">
        <f>(B15*(1-C14))+B16+B8</f>
        <v>5.0567999999999991</v>
      </c>
      <c r="D18" s="7" t="s">
        <v>9</v>
      </c>
    </row>
    <row r="19" spans="1:6" x14ac:dyDescent="0.3">
      <c r="A19" s="14" t="s">
        <v>24</v>
      </c>
      <c r="B19" s="12"/>
      <c r="C19" s="12"/>
      <c r="D19" s="13"/>
    </row>
    <row r="20" spans="1:6" x14ac:dyDescent="0.3">
      <c r="A20" s="8" t="s">
        <v>20</v>
      </c>
      <c r="B20" s="118">
        <v>0.58299999999999996</v>
      </c>
      <c r="C20" s="119"/>
      <c r="D20" s="1" t="s">
        <v>9</v>
      </c>
    </row>
    <row r="21" spans="1:6" x14ac:dyDescent="0.3">
      <c r="A21" s="5" t="s">
        <v>21</v>
      </c>
      <c r="B21" s="116">
        <v>3.6999999999999998E-2</v>
      </c>
      <c r="C21" s="117"/>
      <c r="D21" s="3" t="s">
        <v>9</v>
      </c>
    </row>
    <row r="22" spans="1:6" x14ac:dyDescent="0.3">
      <c r="A22" s="6" t="s">
        <v>25</v>
      </c>
      <c r="B22" s="81">
        <f>B20+B21</f>
        <v>0.62</v>
      </c>
      <c r="C22" s="24">
        <v>0</v>
      </c>
      <c r="D22" s="7" t="s">
        <v>9</v>
      </c>
    </row>
    <row r="23" spans="1:6" hidden="1" x14ac:dyDescent="0.3">
      <c r="A23" s="15"/>
      <c r="B23" s="12"/>
      <c r="C23" s="12"/>
      <c r="D23" s="13"/>
    </row>
    <row r="24" spans="1:6" hidden="1" x14ac:dyDescent="0.3">
      <c r="A24" s="8"/>
      <c r="B24" s="114"/>
      <c r="C24" s="115"/>
      <c r="D24" s="1"/>
    </row>
    <row r="25" spans="1:6" hidden="1" x14ac:dyDescent="0.3">
      <c r="A25" s="5"/>
      <c r="B25" s="113"/>
      <c r="C25" s="90"/>
      <c r="D25" s="3"/>
    </row>
    <row r="26" spans="1:6" hidden="1" x14ac:dyDescent="0.3">
      <c r="A26" s="6"/>
      <c r="B26" s="111"/>
      <c r="C26" s="112"/>
      <c r="D26" s="7"/>
    </row>
    <row r="27" spans="1:6" x14ac:dyDescent="0.3">
      <c r="A27" s="53" t="s">
        <v>26</v>
      </c>
      <c r="B27" s="67">
        <v>0.1</v>
      </c>
      <c r="C27" s="68">
        <v>0</v>
      </c>
      <c r="D27" s="17" t="s">
        <v>9</v>
      </c>
    </row>
    <row r="28" spans="1:6" x14ac:dyDescent="0.3">
      <c r="A28" s="18" t="s">
        <v>27</v>
      </c>
      <c r="B28" s="30">
        <f>(B18+B22+B27)*(1+B9)</f>
        <v>9.0455999999999985</v>
      </c>
      <c r="C28" s="25">
        <f>(C18+C22+B26+C27)*(1+B9)</f>
        <v>6.0681599999999989</v>
      </c>
      <c r="D28" s="17" t="s">
        <v>9</v>
      </c>
    </row>
    <row r="30" spans="1:6" x14ac:dyDescent="0.3">
      <c r="A30" s="10" t="s">
        <v>28</v>
      </c>
      <c r="B30" s="31">
        <f>B10+B28</f>
        <v>9.0455999999999985</v>
      </c>
      <c r="C30" s="26">
        <f>C10+C28</f>
        <v>19.268159999999998</v>
      </c>
      <c r="D30" s="34" t="s">
        <v>9</v>
      </c>
    </row>
    <row r="31" spans="1:6" ht="30.6" customHeight="1" thickBot="1" x14ac:dyDescent="0.35">
      <c r="A31" s="120"/>
      <c r="B31" s="120"/>
      <c r="C31" s="120"/>
      <c r="D31" s="120"/>
    </row>
    <row r="32" spans="1:6" ht="126.6" customHeight="1" x14ac:dyDescent="0.3">
      <c r="A32" s="104" t="s">
        <v>29</v>
      </c>
      <c r="B32" s="105"/>
      <c r="C32" s="105"/>
      <c r="D32" s="106"/>
    </row>
    <row r="33" spans="1:4" ht="39.6" customHeight="1" x14ac:dyDescent="0.3">
      <c r="A33" s="59" t="s">
        <v>30</v>
      </c>
      <c r="B33" s="54" t="s">
        <v>31</v>
      </c>
      <c r="C33" s="55" t="s">
        <v>32</v>
      </c>
      <c r="D33" s="56" t="s">
        <v>6</v>
      </c>
    </row>
    <row r="34" spans="1:4" x14ac:dyDescent="0.3">
      <c r="A34" s="5" t="s">
        <v>33</v>
      </c>
      <c r="B34" s="36"/>
      <c r="C34" s="41"/>
      <c r="D34" s="74" t="s">
        <v>34</v>
      </c>
    </row>
    <row r="35" spans="1:4" x14ac:dyDescent="0.3">
      <c r="A35" s="5" t="s">
        <v>35</v>
      </c>
      <c r="B35" s="36"/>
      <c r="C35" s="36"/>
      <c r="D35" s="74" t="s">
        <v>36</v>
      </c>
    </row>
    <row r="36" spans="1:4" x14ac:dyDescent="0.3">
      <c r="A36" s="5" t="s">
        <v>37</v>
      </c>
      <c r="B36" s="36"/>
      <c r="C36" s="41"/>
      <c r="D36" s="74" t="s">
        <v>38</v>
      </c>
    </row>
    <row r="37" spans="1:4" x14ac:dyDescent="0.3">
      <c r="A37" s="5" t="s">
        <v>39</v>
      </c>
      <c r="B37" s="36"/>
      <c r="C37" s="41"/>
      <c r="D37" s="74" t="s">
        <v>40</v>
      </c>
    </row>
    <row r="38" spans="1:4" x14ac:dyDescent="0.3">
      <c r="A38" s="5" t="s">
        <v>41</v>
      </c>
      <c r="B38" s="36"/>
      <c r="C38" s="41"/>
      <c r="D38" s="74" t="s">
        <v>40</v>
      </c>
    </row>
    <row r="39" spans="1:4" x14ac:dyDescent="0.3">
      <c r="A39" s="5" t="s">
        <v>42</v>
      </c>
      <c r="B39" s="83"/>
      <c r="C39" s="41"/>
      <c r="D39" s="74" t="s">
        <v>13</v>
      </c>
    </row>
    <row r="40" spans="1:4" x14ac:dyDescent="0.3">
      <c r="A40" s="5" t="s">
        <v>43</v>
      </c>
      <c r="B40" s="37">
        <f>B37*B34</f>
        <v>0</v>
      </c>
      <c r="C40" s="41"/>
      <c r="D40" s="74" t="s">
        <v>44</v>
      </c>
    </row>
    <row r="41" spans="1:4" x14ac:dyDescent="0.3">
      <c r="A41" s="5" t="s">
        <v>45</v>
      </c>
      <c r="B41" s="37">
        <f>B38*B34</f>
        <v>0</v>
      </c>
      <c r="C41" s="41"/>
      <c r="D41" s="74" t="s">
        <v>44</v>
      </c>
    </row>
    <row r="42" spans="1:4" ht="28.8" x14ac:dyDescent="0.3">
      <c r="A42" s="33" t="s">
        <v>46</v>
      </c>
      <c r="B42" s="37">
        <f>B40*B39</f>
        <v>0</v>
      </c>
      <c r="C42" s="41"/>
      <c r="D42" s="74" t="s">
        <v>44</v>
      </c>
    </row>
    <row r="43" spans="1:4" ht="28.8" x14ac:dyDescent="0.3">
      <c r="A43" s="33" t="s">
        <v>47</v>
      </c>
      <c r="B43" s="37">
        <f>B41*B39</f>
        <v>0</v>
      </c>
      <c r="C43" s="41"/>
      <c r="D43" s="74" t="s">
        <v>44</v>
      </c>
    </row>
    <row r="44" spans="1:4" x14ac:dyDescent="0.3">
      <c r="A44" s="5" t="s">
        <v>48</v>
      </c>
      <c r="B44" s="37">
        <f>B40-B42</f>
        <v>0</v>
      </c>
      <c r="C44" s="41"/>
      <c r="D44" s="74" t="s">
        <v>44</v>
      </c>
    </row>
    <row r="45" spans="1:4" x14ac:dyDescent="0.3">
      <c r="A45" s="5" t="s">
        <v>49</v>
      </c>
      <c r="B45" s="37">
        <f>B41-B43</f>
        <v>0</v>
      </c>
      <c r="C45" s="41"/>
      <c r="D45" s="74" t="s">
        <v>44</v>
      </c>
    </row>
    <row r="46" spans="1:4" x14ac:dyDescent="0.3">
      <c r="A46" s="5"/>
      <c r="B46" s="37"/>
      <c r="C46" s="37"/>
      <c r="D46" s="74"/>
    </row>
    <row r="47" spans="1:4" x14ac:dyDescent="0.3">
      <c r="A47" s="5" t="s">
        <v>50</v>
      </c>
      <c r="B47" s="37">
        <f>B36-B42-B43</f>
        <v>0</v>
      </c>
      <c r="C47" s="36"/>
      <c r="D47" s="74" t="s">
        <v>44</v>
      </c>
    </row>
    <row r="48" spans="1:4" x14ac:dyDescent="0.3">
      <c r="A48" s="5"/>
      <c r="B48" s="37"/>
      <c r="C48" s="37"/>
      <c r="D48" s="74"/>
    </row>
    <row r="49" spans="1:4" x14ac:dyDescent="0.3">
      <c r="A49" s="32" t="s">
        <v>51</v>
      </c>
      <c r="B49" s="62">
        <f>B47*B30*0.01</f>
        <v>0</v>
      </c>
      <c r="C49" s="45">
        <f>C47*B30*0.01</f>
        <v>0</v>
      </c>
      <c r="D49" s="75" t="s">
        <v>52</v>
      </c>
    </row>
    <row r="50" spans="1:4" x14ac:dyDescent="0.3">
      <c r="A50" s="5" t="s">
        <v>53</v>
      </c>
      <c r="B50" s="46">
        <f>(B44+B45)*B6*0.01</f>
        <v>0</v>
      </c>
      <c r="C50" s="41"/>
      <c r="D50" s="74" t="s">
        <v>52</v>
      </c>
    </row>
    <row r="51" spans="1:4" x14ac:dyDescent="0.3">
      <c r="A51" s="11" t="s">
        <v>54</v>
      </c>
      <c r="B51" s="61">
        <f>B49-B50</f>
        <v>0</v>
      </c>
      <c r="C51" s="43"/>
      <c r="D51" s="76" t="s">
        <v>52</v>
      </c>
    </row>
    <row r="52" spans="1:4" ht="37.049999999999997" customHeight="1" thickBot="1" x14ac:dyDescent="0.35">
      <c r="A52" s="121"/>
      <c r="B52" s="121"/>
      <c r="C52" s="121"/>
      <c r="D52" s="121"/>
    </row>
    <row r="53" spans="1:4" ht="118.5" customHeight="1" x14ac:dyDescent="0.3">
      <c r="A53" s="104" t="s">
        <v>55</v>
      </c>
      <c r="B53" s="105"/>
      <c r="C53" s="105"/>
      <c r="D53" s="106"/>
    </row>
    <row r="54" spans="1:4" ht="44.1" customHeight="1" x14ac:dyDescent="0.3">
      <c r="A54" s="60" t="s">
        <v>56</v>
      </c>
      <c r="B54" s="54" t="s">
        <v>31</v>
      </c>
      <c r="C54" s="55" t="s">
        <v>32</v>
      </c>
      <c r="D54" s="56" t="s">
        <v>6</v>
      </c>
    </row>
    <row r="55" spans="1:4" ht="28.8" x14ac:dyDescent="0.3">
      <c r="A55" s="33" t="s">
        <v>57</v>
      </c>
      <c r="B55" s="83"/>
      <c r="C55" s="83"/>
      <c r="D55" s="47" t="s">
        <v>13</v>
      </c>
    </row>
    <row r="56" spans="1:4" x14ac:dyDescent="0.3">
      <c r="A56" s="5"/>
      <c r="B56" s="38"/>
      <c r="C56" s="48"/>
      <c r="D56" s="3"/>
    </row>
    <row r="57" spans="1:4" x14ac:dyDescent="0.3">
      <c r="A57" s="33" t="s">
        <v>58</v>
      </c>
      <c r="B57" s="38">
        <f>B40*B55</f>
        <v>0</v>
      </c>
      <c r="C57" s="38">
        <f>B40*C55</f>
        <v>0</v>
      </c>
      <c r="D57" s="3" t="s">
        <v>44</v>
      </c>
    </row>
    <row r="58" spans="1:4" ht="28.8" x14ac:dyDescent="0.3">
      <c r="A58" s="33" t="s">
        <v>59</v>
      </c>
      <c r="B58" s="38">
        <f>B41*B55</f>
        <v>0</v>
      </c>
      <c r="C58" s="38">
        <f>B41*C55</f>
        <v>0</v>
      </c>
      <c r="D58" s="3" t="s">
        <v>44</v>
      </c>
    </row>
    <row r="59" spans="1:4" x14ac:dyDescent="0.3">
      <c r="A59" s="5"/>
      <c r="B59" s="38"/>
      <c r="C59" s="38"/>
      <c r="D59" s="3"/>
    </row>
    <row r="60" spans="1:4" ht="28.8" x14ac:dyDescent="0.3">
      <c r="A60" s="33" t="s">
        <v>60</v>
      </c>
      <c r="B60" s="38">
        <f>B44-B57-C57</f>
        <v>0</v>
      </c>
      <c r="C60" s="49"/>
      <c r="D60" s="3" t="s">
        <v>44</v>
      </c>
    </row>
    <row r="61" spans="1:4" x14ac:dyDescent="0.3">
      <c r="A61" s="5" t="s">
        <v>61</v>
      </c>
      <c r="B61" s="38">
        <f>B45-B58-C58</f>
        <v>0</v>
      </c>
      <c r="C61" s="49"/>
      <c r="D61" s="3" t="s">
        <v>44</v>
      </c>
    </row>
    <row r="62" spans="1:4" x14ac:dyDescent="0.3">
      <c r="A62" s="5"/>
      <c r="B62" s="38"/>
      <c r="C62" s="38"/>
      <c r="D62" s="3"/>
    </row>
    <row r="63" spans="1:4" x14ac:dyDescent="0.3">
      <c r="A63" s="5" t="s">
        <v>62</v>
      </c>
      <c r="B63" s="38">
        <f>B36-B42-B43-B57-B58</f>
        <v>0</v>
      </c>
      <c r="C63" s="38">
        <f>C47-C57-C58</f>
        <v>0</v>
      </c>
      <c r="D63" s="3" t="s">
        <v>44</v>
      </c>
    </row>
    <row r="64" spans="1:4" x14ac:dyDescent="0.3">
      <c r="A64" s="5"/>
      <c r="B64" s="38"/>
      <c r="C64" s="38"/>
      <c r="D64" s="3"/>
    </row>
    <row r="65" spans="1:4" x14ac:dyDescent="0.3">
      <c r="A65" s="5" t="s">
        <v>63</v>
      </c>
      <c r="B65" s="38">
        <f>B63*B30*0.01+(B57+B58)*C30*0.01</f>
        <v>0</v>
      </c>
      <c r="C65" s="49"/>
      <c r="D65" s="3" t="s">
        <v>52</v>
      </c>
    </row>
    <row r="66" spans="1:4" x14ac:dyDescent="0.3">
      <c r="A66" s="5" t="s">
        <v>53</v>
      </c>
      <c r="B66" s="38">
        <f>(B60+B61)*B6*0.01</f>
        <v>0</v>
      </c>
      <c r="C66" s="49"/>
      <c r="D66" s="3" t="s">
        <v>52</v>
      </c>
    </row>
    <row r="67" spans="1:4" x14ac:dyDescent="0.3">
      <c r="A67" s="5" t="s">
        <v>64</v>
      </c>
      <c r="B67" s="38">
        <f>(B57+C57)*C7*0.01</f>
        <v>0</v>
      </c>
      <c r="C67" s="49"/>
      <c r="D67" s="3" t="s">
        <v>52</v>
      </c>
    </row>
    <row r="68" spans="1:4" x14ac:dyDescent="0.3">
      <c r="A68" s="5" t="s">
        <v>65</v>
      </c>
      <c r="B68" s="38">
        <f>(B58+C58)*C7*0.01</f>
        <v>0</v>
      </c>
      <c r="C68" s="49"/>
      <c r="D68" s="3" t="s">
        <v>52</v>
      </c>
    </row>
    <row r="69" spans="1:4" x14ac:dyDescent="0.3">
      <c r="A69" s="5"/>
      <c r="B69" s="38"/>
      <c r="C69" s="38"/>
      <c r="D69" s="3"/>
    </row>
    <row r="70" spans="1:4" ht="28.8" x14ac:dyDescent="0.3">
      <c r="A70" s="32" t="s">
        <v>66</v>
      </c>
      <c r="B70" s="44">
        <f>B65-B66-B67-B68</f>
        <v>0</v>
      </c>
      <c r="C70" s="44">
        <f>C63*B30*0.01+(C57+C58)*C30*0.01</f>
        <v>0</v>
      </c>
      <c r="D70" s="72" t="s">
        <v>52</v>
      </c>
    </row>
    <row r="71" spans="1:4" x14ac:dyDescent="0.3">
      <c r="A71" s="4" t="s">
        <v>67</v>
      </c>
      <c r="B71" s="42">
        <f>B51-B70</f>
        <v>0</v>
      </c>
      <c r="C71" s="42">
        <f>C49-C70</f>
        <v>0</v>
      </c>
      <c r="D71" s="3" t="s">
        <v>52</v>
      </c>
    </row>
    <row r="72" spans="1:4" x14ac:dyDescent="0.3">
      <c r="A72" s="11" t="s">
        <v>68</v>
      </c>
      <c r="B72" s="50">
        <f>IF(B35=0,0,B71/B35)</f>
        <v>0</v>
      </c>
      <c r="C72" s="50">
        <f>IF(C35=0,0,C71/C35)</f>
        <v>0</v>
      </c>
      <c r="D72" s="7" t="s">
        <v>52</v>
      </c>
    </row>
    <row r="73" spans="1:4" ht="40.049999999999997" customHeight="1" thickBot="1" x14ac:dyDescent="0.35">
      <c r="A73" s="121"/>
      <c r="B73" s="121"/>
      <c r="C73" s="121"/>
      <c r="D73" s="121"/>
    </row>
    <row r="74" spans="1:4" ht="113.1" customHeight="1" x14ac:dyDescent="0.3">
      <c r="A74" s="104" t="s">
        <v>69</v>
      </c>
      <c r="B74" s="105"/>
      <c r="C74" s="105"/>
      <c r="D74" s="106"/>
    </row>
    <row r="75" spans="1:4" ht="45.6" customHeight="1" x14ac:dyDescent="0.3">
      <c r="A75" s="63" t="s">
        <v>70</v>
      </c>
      <c r="B75" s="54" t="s">
        <v>31</v>
      </c>
      <c r="C75" s="55" t="s">
        <v>32</v>
      </c>
      <c r="D75" s="56" t="s">
        <v>6</v>
      </c>
    </row>
    <row r="76" spans="1:4" x14ac:dyDescent="0.3">
      <c r="A76" s="5" t="s">
        <v>71</v>
      </c>
      <c r="B76" s="93"/>
      <c r="C76" s="93"/>
      <c r="D76" s="3" t="s">
        <v>52</v>
      </c>
    </row>
    <row r="77" spans="1:4" x14ac:dyDescent="0.3">
      <c r="A77" s="5" t="s">
        <v>72</v>
      </c>
      <c r="B77" s="93"/>
      <c r="C77" s="93"/>
      <c r="D77" s="3" t="s">
        <v>52</v>
      </c>
    </row>
    <row r="78" spans="1:4" x14ac:dyDescent="0.3">
      <c r="A78" s="5" t="s">
        <v>73</v>
      </c>
      <c r="B78" s="93"/>
      <c r="C78" s="93"/>
      <c r="D78" s="3" t="s">
        <v>52</v>
      </c>
    </row>
    <row r="79" spans="1:4" x14ac:dyDescent="0.3">
      <c r="A79" s="5"/>
      <c r="D79" s="3"/>
    </row>
    <row r="80" spans="1:4" ht="28.8" x14ac:dyDescent="0.3">
      <c r="A80" s="51" t="s">
        <v>74</v>
      </c>
      <c r="B80" s="42">
        <f>B70+(B76+B77+B78)*B35</f>
        <v>0</v>
      </c>
      <c r="C80" s="42">
        <f>C70+(B76+B77+B78)*C35</f>
        <v>0</v>
      </c>
      <c r="D80" s="3" t="s">
        <v>52</v>
      </c>
    </row>
    <row r="81" spans="1:4" ht="23.1" customHeight="1" x14ac:dyDescent="0.3">
      <c r="A81" s="52" t="s">
        <v>75</v>
      </c>
      <c r="B81" s="42">
        <f>B51-B80</f>
        <v>0</v>
      </c>
      <c r="C81" s="42">
        <f>C49-C80</f>
        <v>0</v>
      </c>
      <c r="D81" s="3" t="s">
        <v>52</v>
      </c>
    </row>
    <row r="82" spans="1:4" ht="29.55" customHeight="1" x14ac:dyDescent="0.3">
      <c r="A82" s="53" t="s">
        <v>76</v>
      </c>
      <c r="B82" s="50">
        <f>IF(B35=0,0,B81/B35)</f>
        <v>0</v>
      </c>
      <c r="C82" s="50">
        <f>IF(C35=0,0,C81/C35)</f>
        <v>0</v>
      </c>
      <c r="D82" s="7" t="s">
        <v>52</v>
      </c>
    </row>
    <row r="83" spans="1:4" ht="39.6" customHeight="1" thickBot="1" x14ac:dyDescent="0.35">
      <c r="A83" s="121"/>
      <c r="B83" s="121"/>
      <c r="C83" s="121"/>
      <c r="D83" s="121"/>
    </row>
    <row r="84" spans="1:4" ht="110.55" customHeight="1" thickBot="1" x14ac:dyDescent="0.35">
      <c r="A84" s="99" t="s">
        <v>77</v>
      </c>
      <c r="B84" s="100"/>
      <c r="C84" s="100"/>
      <c r="D84" s="101"/>
    </row>
    <row r="85" spans="1:4" ht="29.1" customHeight="1" x14ac:dyDescent="0.3">
      <c r="A85" s="102" t="s">
        <v>78</v>
      </c>
      <c r="B85" s="103"/>
      <c r="C85" s="103"/>
      <c r="D85" s="73" t="s">
        <v>6</v>
      </c>
    </row>
    <row r="86" spans="1:4" x14ac:dyDescent="0.3">
      <c r="A86" s="5" t="s">
        <v>79</v>
      </c>
      <c r="B86" s="98">
        <v>0.03</v>
      </c>
      <c r="C86" s="98"/>
      <c r="D86" s="47" t="s">
        <v>13</v>
      </c>
    </row>
    <row r="87" spans="1:4" x14ac:dyDescent="0.3">
      <c r="A87" s="5" t="s">
        <v>80</v>
      </c>
      <c r="B87" s="90">
        <v>25</v>
      </c>
      <c r="C87" s="90"/>
      <c r="D87" s="47" t="s">
        <v>81</v>
      </c>
    </row>
    <row r="88" spans="1:4" x14ac:dyDescent="0.3">
      <c r="A88" s="5" t="s">
        <v>82</v>
      </c>
      <c r="B88" s="97">
        <f>((1+B86)^B87*B86)/((1+B86)^B87-1)</f>
        <v>5.7427871039127817E-2</v>
      </c>
      <c r="C88" s="97"/>
      <c r="D88" s="47" t="s">
        <v>83</v>
      </c>
    </row>
    <row r="89" spans="1:4" x14ac:dyDescent="0.3">
      <c r="A89" s="5" t="s">
        <v>84</v>
      </c>
      <c r="B89" s="93"/>
      <c r="C89" s="93"/>
      <c r="D89" s="47" t="s">
        <v>85</v>
      </c>
    </row>
    <row r="90" spans="1:4" x14ac:dyDescent="0.3">
      <c r="A90" s="5" t="s">
        <v>86</v>
      </c>
      <c r="B90" s="90">
        <f>B89*B38</f>
        <v>0</v>
      </c>
      <c r="C90" s="90"/>
      <c r="D90" s="47" t="s">
        <v>87</v>
      </c>
    </row>
    <row r="91" spans="1:4" x14ac:dyDescent="0.3">
      <c r="A91" s="5" t="s">
        <v>88</v>
      </c>
      <c r="B91" s="93"/>
      <c r="C91" s="93"/>
      <c r="D91" s="47" t="s">
        <v>87</v>
      </c>
    </row>
    <row r="92" spans="1:4" x14ac:dyDescent="0.3">
      <c r="A92" s="4" t="s">
        <v>89</v>
      </c>
      <c r="B92" s="96">
        <f>(B90+B91)*B88</f>
        <v>0</v>
      </c>
      <c r="C92" s="96"/>
      <c r="D92" s="47" t="s">
        <v>52</v>
      </c>
    </row>
    <row r="93" spans="1:4" x14ac:dyDescent="0.3">
      <c r="A93" s="5"/>
      <c r="D93" s="47"/>
    </row>
    <row r="94" spans="1:4" x14ac:dyDescent="0.3">
      <c r="A94" s="9" t="s">
        <v>90</v>
      </c>
      <c r="B94" s="2"/>
      <c r="C94" s="2"/>
      <c r="D94" s="72"/>
    </row>
    <row r="95" spans="1:4" x14ac:dyDescent="0.3">
      <c r="A95" s="5" t="s">
        <v>91</v>
      </c>
      <c r="B95" s="95">
        <f>B43*B30*0.01</f>
        <v>0</v>
      </c>
      <c r="C95" s="95"/>
      <c r="D95" s="47" t="s">
        <v>52</v>
      </c>
    </row>
    <row r="96" spans="1:4" x14ac:dyDescent="0.3">
      <c r="A96" s="5" t="s">
        <v>92</v>
      </c>
      <c r="B96" s="95">
        <f>B58*(B30-C30)*0.01</f>
        <v>0</v>
      </c>
      <c r="C96" s="95"/>
      <c r="D96" s="47" t="s">
        <v>52</v>
      </c>
    </row>
    <row r="97" spans="1:4" x14ac:dyDescent="0.3">
      <c r="A97" s="5" t="s">
        <v>93</v>
      </c>
      <c r="B97" s="95">
        <f>C58*C7*0.01</f>
        <v>0</v>
      </c>
      <c r="C97" s="95"/>
      <c r="D97" s="47" t="s">
        <v>52</v>
      </c>
    </row>
    <row r="98" spans="1:4" x14ac:dyDescent="0.3">
      <c r="A98" s="11" t="s">
        <v>94</v>
      </c>
      <c r="B98" s="94">
        <f>B95+B96+B97</f>
        <v>0</v>
      </c>
      <c r="C98" s="94"/>
      <c r="D98" s="71" t="s">
        <v>52</v>
      </c>
    </row>
    <row r="99" spans="1:4" ht="32.549999999999997" customHeight="1" x14ac:dyDescent="0.3">
      <c r="A99" s="86" t="s">
        <v>95</v>
      </c>
      <c r="B99" s="87"/>
      <c r="C99" s="87"/>
      <c r="D99" s="70"/>
    </row>
    <row r="100" spans="1:4" x14ac:dyDescent="0.3">
      <c r="A100" s="5" t="s">
        <v>96</v>
      </c>
      <c r="B100" s="90">
        <v>0.25800000000000001</v>
      </c>
      <c r="C100" s="90"/>
      <c r="D100" s="47" t="s">
        <v>97</v>
      </c>
    </row>
    <row r="101" spans="1:4" x14ac:dyDescent="0.3">
      <c r="A101" s="5" t="s">
        <v>98</v>
      </c>
      <c r="B101" s="90">
        <v>1.4999999999999999E-2</v>
      </c>
      <c r="C101" s="90"/>
      <c r="D101" s="47" t="s">
        <v>97</v>
      </c>
    </row>
    <row r="102" spans="1:4" x14ac:dyDescent="0.3">
      <c r="A102" s="5" t="s">
        <v>99</v>
      </c>
      <c r="B102" s="89">
        <f>(B42+B43+B57+B58+C57+C58)*(B100-B101)</f>
        <v>0</v>
      </c>
      <c r="C102" s="89"/>
      <c r="D102" s="47" t="s">
        <v>100</v>
      </c>
    </row>
    <row r="103" spans="1:4" x14ac:dyDescent="0.3">
      <c r="A103" s="5" t="s">
        <v>101</v>
      </c>
      <c r="B103" s="89">
        <f>IF(B35+C35=0,0,B102/(B35+C35))</f>
        <v>0</v>
      </c>
      <c r="C103" s="89"/>
      <c r="D103" s="47" t="s">
        <v>100</v>
      </c>
    </row>
    <row r="104" spans="1:4" x14ac:dyDescent="0.3">
      <c r="A104" s="5"/>
      <c r="B104" s="35"/>
      <c r="D104" s="47"/>
    </row>
    <row r="105" spans="1:4" x14ac:dyDescent="0.3">
      <c r="A105" s="9" t="s">
        <v>102</v>
      </c>
      <c r="B105" s="91"/>
      <c r="C105" s="91"/>
      <c r="D105" s="92"/>
    </row>
    <row r="106" spans="1:4" x14ac:dyDescent="0.3">
      <c r="A106" s="5" t="s">
        <v>103</v>
      </c>
      <c r="B106" s="89">
        <v>33.5</v>
      </c>
      <c r="C106" s="89"/>
      <c r="D106" s="47" t="s">
        <v>104</v>
      </c>
    </row>
    <row r="107" spans="1:4" x14ac:dyDescent="0.3">
      <c r="A107" s="5" t="s">
        <v>105</v>
      </c>
      <c r="B107" s="89">
        <f>B102/B106</f>
        <v>0</v>
      </c>
      <c r="C107" s="89"/>
      <c r="D107" s="47" t="s">
        <v>106</v>
      </c>
    </row>
    <row r="108" spans="1:4" x14ac:dyDescent="0.3">
      <c r="A108" s="6" t="s">
        <v>107</v>
      </c>
      <c r="B108" s="88">
        <f>IF((B35+C35)=0,0,B107/(B35+C35))</f>
        <v>0</v>
      </c>
      <c r="C108" s="88"/>
      <c r="D108" s="71" t="s">
        <v>106</v>
      </c>
    </row>
  </sheetData>
  <sheetProtection sheet="1" objects="1" scenarios="1"/>
  <mergeCells count="50">
    <mergeCell ref="A83:D83"/>
    <mergeCell ref="A52:D52"/>
    <mergeCell ref="A73:D73"/>
    <mergeCell ref="A1:E1"/>
    <mergeCell ref="E3:E4"/>
    <mergeCell ref="D3:D4"/>
    <mergeCell ref="A11:A12"/>
    <mergeCell ref="B11:D12"/>
    <mergeCell ref="A2:D2"/>
    <mergeCell ref="A3:A4"/>
    <mergeCell ref="B3:B4"/>
    <mergeCell ref="C3:C4"/>
    <mergeCell ref="B8:C8"/>
    <mergeCell ref="B9:C9"/>
    <mergeCell ref="A32:D32"/>
    <mergeCell ref="A53:D53"/>
    <mergeCell ref="A74:D74"/>
    <mergeCell ref="B15:C15"/>
    <mergeCell ref="B16:C16"/>
    <mergeCell ref="B26:C26"/>
    <mergeCell ref="B25:C25"/>
    <mergeCell ref="B24:C24"/>
    <mergeCell ref="B21:C21"/>
    <mergeCell ref="B20:C20"/>
    <mergeCell ref="A31:D31"/>
    <mergeCell ref="B78:C78"/>
    <mergeCell ref="B77:C77"/>
    <mergeCell ref="B76:C76"/>
    <mergeCell ref="B98:C98"/>
    <mergeCell ref="B97:C97"/>
    <mergeCell ref="B96:C96"/>
    <mergeCell ref="B95:C95"/>
    <mergeCell ref="B92:C92"/>
    <mergeCell ref="B91:C91"/>
    <mergeCell ref="B90:C90"/>
    <mergeCell ref="B89:C89"/>
    <mergeCell ref="B88:C88"/>
    <mergeCell ref="B87:C87"/>
    <mergeCell ref="B86:C86"/>
    <mergeCell ref="A84:D84"/>
    <mergeCell ref="A85:C85"/>
    <mergeCell ref="A99:C99"/>
    <mergeCell ref="B108:C108"/>
    <mergeCell ref="B107:C107"/>
    <mergeCell ref="B106:C106"/>
    <mergeCell ref="B103:C103"/>
    <mergeCell ref="B102:C102"/>
    <mergeCell ref="B101:C101"/>
    <mergeCell ref="B100:C100"/>
    <mergeCell ref="B105:D105"/>
  </mergeCells>
  <conditionalFormatting sqref="B44:B45">
    <cfRule type="cellIs" dxfId="3" priority="6" operator="lessThan">
      <formula>0</formula>
    </cfRule>
  </conditionalFormatting>
  <conditionalFormatting sqref="B47">
    <cfRule type="cellIs" dxfId="2" priority="5" operator="lessThan">
      <formula>0</formula>
    </cfRule>
  </conditionalFormatting>
  <conditionalFormatting sqref="B60:B61">
    <cfRule type="cellIs" dxfId="1" priority="2" operator="lessThan">
      <formula>0</formula>
    </cfRule>
  </conditionalFormatting>
  <conditionalFormatting sqref="B63:C63">
    <cfRule type="cellIs" dxfId="0" priority="1" operator="lessThan">
      <formula>0</formula>
    </cfRule>
  </conditionalFormatting>
  <dataValidations count="5">
    <dataValidation type="list" allowBlank="1" showInputMessage="1" showErrorMessage="1" sqref="C13" xr:uid="{1828176F-367D-420E-A33B-FA5E81DC8F5B}">
      <formula1>"lokal, regional"</formula1>
    </dataValidation>
    <dataValidation type="decimal" operator="greaterThan" allowBlank="1" showInputMessage="1" showErrorMessage="1" sqref="B10:C10" xr:uid="{AFC77837-2F13-4308-A327-F7B0D44EC096}">
      <formula1>0</formula1>
    </dataValidation>
    <dataValidation type="list" allowBlank="1" showInputMessage="1" showErrorMessage="1" sqref="B34" xr:uid="{4FD45648-8E26-472C-9A03-1646CCA34843}">
      <formula1>"600, 700, 800, 900, 1000, 1100"</formula1>
    </dataValidation>
    <dataValidation type="decimal" allowBlank="1" showInputMessage="1" showErrorMessage="1" sqref="B39 B55:C55 C56" xr:uid="{6E1DEE8F-4F0D-49BE-A904-DAF15819C410}">
      <formula1>0</formula1>
      <formula2>1</formula2>
    </dataValidation>
    <dataValidation type="decimal" operator="greaterThanOrEqual" allowBlank="1" showInputMessage="1" showErrorMessage="1" sqref="B5:C5 B6 C7:C9 B8:B9" xr:uid="{B37CCB21-B0D6-4446-81B4-605DBB0CFF22}">
      <formula1>0</formula1>
    </dataValidation>
  </dataValidations>
  <hyperlinks>
    <hyperlink ref="E8" r:id="rId1" xr:uid="{5DA1A92F-9822-491E-9EF4-23444A988A3C}"/>
  </hyperlinks>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26065A-E093-43BB-8EE4-245E53A2E2DF}">
          <x14:formula1>
            <xm:f>'Netzkosten aller BL'!$B$2:$O$2</xm:f>
          </x14:formula1>
          <xm:sqref>E3:E4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B207-7504-4DD8-AC6E-AAFC842043F8}">
  <dimension ref="A2:O23"/>
  <sheetViews>
    <sheetView zoomScaleNormal="100" workbookViewId="0">
      <selection activeCell="A35" sqref="A35"/>
    </sheetView>
  </sheetViews>
  <sheetFormatPr baseColWidth="10" defaultColWidth="11.44140625" defaultRowHeight="14.4" x14ac:dyDescent="0.3"/>
  <cols>
    <col min="1" max="1" width="36.5546875" bestFit="1" customWidth="1"/>
    <col min="3" max="3" width="15" bestFit="1" customWidth="1"/>
    <col min="5" max="5" width="13.44140625" bestFit="1" customWidth="1"/>
    <col min="15" max="15" width="15.21875" customWidth="1"/>
    <col min="18" max="18" width="21" bestFit="1" customWidth="1"/>
  </cols>
  <sheetData>
    <row r="2" spans="1:15" x14ac:dyDescent="0.3">
      <c r="A2" s="78" t="s">
        <v>108</v>
      </c>
      <c r="B2" s="78" t="s">
        <v>7</v>
      </c>
      <c r="C2" s="78" t="s">
        <v>109</v>
      </c>
      <c r="D2" s="78" t="s">
        <v>110</v>
      </c>
      <c r="E2" s="78" t="s">
        <v>111</v>
      </c>
      <c r="F2" s="78" t="s">
        <v>112</v>
      </c>
      <c r="G2" s="78" t="s">
        <v>113</v>
      </c>
      <c r="H2" s="78" t="s">
        <v>114</v>
      </c>
      <c r="I2" s="78" t="s">
        <v>115</v>
      </c>
      <c r="J2" s="78" t="s">
        <v>116</v>
      </c>
      <c r="K2" s="78" t="s">
        <v>117</v>
      </c>
      <c r="L2" s="78" t="s">
        <v>118</v>
      </c>
      <c r="M2" s="78" t="s">
        <v>119</v>
      </c>
      <c r="N2" s="78" t="s">
        <v>120</v>
      </c>
      <c r="O2" s="78" t="s">
        <v>121</v>
      </c>
    </row>
    <row r="3" spans="1:15" x14ac:dyDescent="0.3">
      <c r="A3" t="s">
        <v>20</v>
      </c>
      <c r="B3" s="85">
        <v>6.98</v>
      </c>
      <c r="C3" s="85">
        <v>8.7899999999999991</v>
      </c>
      <c r="D3" s="85">
        <v>8.4600000000000009</v>
      </c>
      <c r="E3" s="85">
        <v>6.29</v>
      </c>
      <c r="F3" s="85">
        <v>8.82</v>
      </c>
      <c r="G3" s="85">
        <v>6.59</v>
      </c>
      <c r="H3" s="85">
        <v>9.67</v>
      </c>
      <c r="I3" s="85">
        <v>6.81</v>
      </c>
      <c r="J3" s="85">
        <v>4.96</v>
      </c>
      <c r="K3" s="85">
        <v>6.9</v>
      </c>
      <c r="L3" s="85">
        <v>5.57</v>
      </c>
      <c r="M3" s="85">
        <v>5.17</v>
      </c>
      <c r="N3" s="85">
        <v>8.0299999999999994</v>
      </c>
      <c r="O3" s="85">
        <v>17.73</v>
      </c>
    </row>
    <row r="4" spans="1:15" x14ac:dyDescent="0.3">
      <c r="A4" t="s">
        <v>21</v>
      </c>
      <c r="B4" s="85">
        <v>0.7</v>
      </c>
      <c r="C4" s="85">
        <v>0.38400000000000001</v>
      </c>
      <c r="D4" s="85">
        <v>0</v>
      </c>
      <c r="E4" s="85">
        <v>0.52800000000000002</v>
      </c>
      <c r="F4" s="85">
        <v>0.33600000000000002</v>
      </c>
      <c r="G4" s="85">
        <v>0.35699999999999998</v>
      </c>
      <c r="H4" s="85">
        <v>0.36799999999999999</v>
      </c>
      <c r="I4" s="85">
        <v>0.29299999999999998</v>
      </c>
      <c r="J4" s="85">
        <v>0.39300000000000002</v>
      </c>
      <c r="K4" s="85">
        <v>0.57799999999999996</v>
      </c>
      <c r="L4" s="85">
        <v>0.48699999999999999</v>
      </c>
      <c r="M4" s="85">
        <v>0.65800000000000003</v>
      </c>
      <c r="N4" s="85">
        <v>0.45300000000000001</v>
      </c>
      <c r="O4" s="85">
        <v>0.40100000000000002</v>
      </c>
    </row>
    <row r="5" spans="1:15" x14ac:dyDescent="0.3">
      <c r="A5" t="s">
        <v>122</v>
      </c>
      <c r="B5" t="s">
        <v>123</v>
      </c>
      <c r="C5" t="s">
        <v>123</v>
      </c>
      <c r="D5" t="s">
        <v>123</v>
      </c>
      <c r="E5" t="s">
        <v>123</v>
      </c>
      <c r="F5" t="s">
        <v>123</v>
      </c>
      <c r="G5" t="s">
        <v>123</v>
      </c>
      <c r="H5" t="s">
        <v>123</v>
      </c>
      <c r="I5" t="s">
        <v>123</v>
      </c>
      <c r="J5" t="s">
        <v>123</v>
      </c>
      <c r="K5" t="s">
        <v>123</v>
      </c>
      <c r="L5" t="s">
        <v>123</v>
      </c>
      <c r="M5" t="s">
        <v>123</v>
      </c>
      <c r="N5" t="s">
        <v>123</v>
      </c>
      <c r="O5" t="s">
        <v>123</v>
      </c>
    </row>
    <row r="6" spans="1:15" x14ac:dyDescent="0.3">
      <c r="A6" t="s">
        <v>124</v>
      </c>
      <c r="B6" t="s">
        <v>123</v>
      </c>
      <c r="C6" t="s">
        <v>123</v>
      </c>
      <c r="D6" t="s">
        <v>123</v>
      </c>
      <c r="E6" t="s">
        <v>123</v>
      </c>
      <c r="F6" t="s">
        <v>123</v>
      </c>
      <c r="G6" t="s">
        <v>123</v>
      </c>
      <c r="H6" t="s">
        <v>123</v>
      </c>
      <c r="I6" t="s">
        <v>123</v>
      </c>
      <c r="J6" t="s">
        <v>123</v>
      </c>
      <c r="K6" t="s">
        <v>123</v>
      </c>
      <c r="L6" t="s">
        <v>123</v>
      </c>
      <c r="M6" t="s">
        <v>123</v>
      </c>
      <c r="N6" t="s">
        <v>123</v>
      </c>
      <c r="O6" t="s">
        <v>123</v>
      </c>
    </row>
    <row r="8" spans="1:15" x14ac:dyDescent="0.3">
      <c r="A8" t="s">
        <v>19</v>
      </c>
      <c r="B8" t="s">
        <v>123</v>
      </c>
      <c r="C8" t="s">
        <v>123</v>
      </c>
      <c r="D8" t="s">
        <v>123</v>
      </c>
      <c r="E8" t="s">
        <v>123</v>
      </c>
      <c r="F8" t="s">
        <v>123</v>
      </c>
      <c r="G8" t="s">
        <v>123</v>
      </c>
      <c r="H8" t="s">
        <v>123</v>
      </c>
      <c r="I8" t="s">
        <v>123</v>
      </c>
      <c r="J8" t="s">
        <v>123</v>
      </c>
      <c r="K8" t="s">
        <v>123</v>
      </c>
      <c r="L8" t="s">
        <v>123</v>
      </c>
      <c r="M8" t="s">
        <v>123</v>
      </c>
      <c r="N8" t="s">
        <v>123</v>
      </c>
      <c r="O8" t="s">
        <v>123</v>
      </c>
    </row>
    <row r="9" spans="1:15" x14ac:dyDescent="0.3">
      <c r="A9" s="79" t="s">
        <v>125</v>
      </c>
      <c r="B9" t="s">
        <v>123</v>
      </c>
      <c r="C9" t="s">
        <v>123</v>
      </c>
      <c r="D9" t="s">
        <v>123</v>
      </c>
      <c r="E9" t="s">
        <v>123</v>
      </c>
      <c r="F9" t="s">
        <v>123</v>
      </c>
      <c r="G9" t="s">
        <v>123</v>
      </c>
      <c r="H9" t="s">
        <v>123</v>
      </c>
      <c r="I9" t="s">
        <v>123</v>
      </c>
      <c r="J9" t="s">
        <v>123</v>
      </c>
      <c r="K9" t="s">
        <v>123</v>
      </c>
      <c r="L9" t="s">
        <v>123</v>
      </c>
      <c r="M9" t="s">
        <v>123</v>
      </c>
      <c r="N9" t="s">
        <v>123</v>
      </c>
      <c r="O9" t="s">
        <v>123</v>
      </c>
    </row>
    <row r="11" spans="1:15" x14ac:dyDescent="0.3">
      <c r="A11" s="78" t="s">
        <v>126</v>
      </c>
    </row>
    <row r="12" spans="1:15" x14ac:dyDescent="0.3">
      <c r="A12" t="s">
        <v>20</v>
      </c>
      <c r="B12" s="80">
        <v>0.58299999999999996</v>
      </c>
      <c r="C12" s="80">
        <v>0.58299999999999996</v>
      </c>
      <c r="D12" s="80">
        <v>0.58299999999999996</v>
      </c>
      <c r="E12" s="80">
        <v>0.58299999999999996</v>
      </c>
      <c r="F12" s="80">
        <v>0.58299999999999996</v>
      </c>
      <c r="G12" s="80">
        <v>0.58299999999999996</v>
      </c>
      <c r="H12" s="80">
        <v>0.58299999999999996</v>
      </c>
      <c r="I12" s="80">
        <v>0.58299999999999996</v>
      </c>
      <c r="J12" s="80">
        <v>0.58299999999999996</v>
      </c>
      <c r="K12" s="80">
        <v>0.58299999999999996</v>
      </c>
      <c r="L12" s="80">
        <v>0.58299999999999996</v>
      </c>
      <c r="M12" s="80">
        <v>0.58299999999999996</v>
      </c>
      <c r="N12" s="80">
        <v>0.58299999999999996</v>
      </c>
      <c r="O12" s="80">
        <v>0.58299999999999996</v>
      </c>
    </row>
    <row r="13" spans="1:15" x14ac:dyDescent="0.3">
      <c r="A13" t="s">
        <v>21</v>
      </c>
      <c r="B13" s="80">
        <v>3.6999999999999998E-2</v>
      </c>
      <c r="C13" s="80">
        <v>3.6999999999999998E-2</v>
      </c>
      <c r="D13" s="80">
        <v>3.6999999999999998E-2</v>
      </c>
      <c r="E13" s="80">
        <v>3.6999999999999998E-2</v>
      </c>
      <c r="F13" s="80">
        <v>3.6999999999999998E-2</v>
      </c>
      <c r="G13" s="80">
        <v>3.6999999999999998E-2</v>
      </c>
      <c r="H13" s="80">
        <v>3.6999999999999998E-2</v>
      </c>
      <c r="I13" s="80">
        <v>3.6999999999999998E-2</v>
      </c>
      <c r="J13" s="80">
        <v>3.6999999999999998E-2</v>
      </c>
      <c r="K13" s="80">
        <v>3.6999999999999998E-2</v>
      </c>
      <c r="L13" s="80">
        <v>3.6999999999999998E-2</v>
      </c>
      <c r="M13" s="80">
        <v>3.6999999999999998E-2</v>
      </c>
      <c r="N13" s="80">
        <v>3.6999999999999998E-2</v>
      </c>
      <c r="O13" s="80">
        <v>3.6999999999999998E-2</v>
      </c>
    </row>
    <row r="14" spans="1:15" x14ac:dyDescent="0.3">
      <c r="A14" t="s">
        <v>127</v>
      </c>
      <c r="B14" t="s">
        <v>123</v>
      </c>
      <c r="C14" t="s">
        <v>123</v>
      </c>
      <c r="D14" t="s">
        <v>123</v>
      </c>
      <c r="E14" t="s">
        <v>123</v>
      </c>
      <c r="F14" t="s">
        <v>123</v>
      </c>
      <c r="G14" t="s">
        <v>123</v>
      </c>
      <c r="H14" t="s">
        <v>123</v>
      </c>
      <c r="I14" t="s">
        <v>123</v>
      </c>
      <c r="J14" t="s">
        <v>123</v>
      </c>
      <c r="K14" t="s">
        <v>123</v>
      </c>
      <c r="L14" t="s">
        <v>123</v>
      </c>
      <c r="M14" t="s">
        <v>123</v>
      </c>
      <c r="N14" t="s">
        <v>123</v>
      </c>
      <c r="O14" t="s">
        <v>123</v>
      </c>
    </row>
    <row r="15" spans="1:15" x14ac:dyDescent="0.3">
      <c r="A15" s="79" t="s">
        <v>128</v>
      </c>
      <c r="B15" s="80">
        <v>0</v>
      </c>
      <c r="C15" s="80">
        <v>0</v>
      </c>
      <c r="D15" s="80">
        <v>0</v>
      </c>
      <c r="E15" s="80">
        <v>0</v>
      </c>
      <c r="F15" s="80">
        <v>0</v>
      </c>
      <c r="G15" s="80">
        <v>0</v>
      </c>
      <c r="H15" s="80">
        <v>0</v>
      </c>
      <c r="I15" s="80">
        <v>0</v>
      </c>
      <c r="J15" s="80">
        <v>0</v>
      </c>
      <c r="K15" s="80">
        <v>0</v>
      </c>
      <c r="L15" s="80">
        <v>0</v>
      </c>
      <c r="M15" s="80">
        <v>0</v>
      </c>
      <c r="N15" s="80">
        <v>0</v>
      </c>
      <c r="O15" s="80">
        <v>0</v>
      </c>
    </row>
    <row r="17" spans="1:15" x14ac:dyDescent="0.3">
      <c r="A17" s="78" t="s">
        <v>129</v>
      </c>
    </row>
    <row r="18" spans="1:15" x14ac:dyDescent="0.3">
      <c r="A18" t="s">
        <v>20</v>
      </c>
      <c r="B18" s="57"/>
      <c r="C18" s="57"/>
      <c r="D18" s="57"/>
      <c r="E18" s="57"/>
      <c r="F18" s="57"/>
      <c r="G18" s="57"/>
      <c r="H18" s="57"/>
      <c r="I18" s="57"/>
      <c r="J18" s="57"/>
      <c r="K18" s="57"/>
      <c r="L18" s="57"/>
      <c r="M18" s="57"/>
      <c r="N18" s="57"/>
      <c r="O18" s="57"/>
    </row>
    <row r="19" spans="1:15" x14ac:dyDescent="0.3">
      <c r="A19" t="s">
        <v>21</v>
      </c>
      <c r="B19" s="57"/>
      <c r="C19" s="57"/>
      <c r="D19" s="57"/>
      <c r="E19" s="57"/>
      <c r="F19" s="57"/>
      <c r="G19" s="57"/>
      <c r="H19" s="57"/>
      <c r="I19" s="57"/>
      <c r="J19" s="57"/>
      <c r="K19" s="57"/>
      <c r="L19" s="57"/>
      <c r="M19" s="57"/>
      <c r="N19" s="57"/>
      <c r="O19" s="57"/>
    </row>
    <row r="20" spans="1:15" x14ac:dyDescent="0.3">
      <c r="A20" t="s">
        <v>130</v>
      </c>
    </row>
    <row r="22" spans="1:15" x14ac:dyDescent="0.3">
      <c r="A22" s="78" t="s">
        <v>131</v>
      </c>
      <c r="B22" s="58">
        <v>0.1</v>
      </c>
      <c r="C22" s="58">
        <v>0.1</v>
      </c>
      <c r="D22" s="58">
        <v>0.1</v>
      </c>
      <c r="E22" s="58">
        <v>0.1</v>
      </c>
      <c r="F22" s="58">
        <v>0.1</v>
      </c>
      <c r="G22" s="58">
        <v>0.1</v>
      </c>
      <c r="H22" s="58">
        <v>0.1</v>
      </c>
      <c r="I22" s="58">
        <v>0.1</v>
      </c>
      <c r="J22" s="58">
        <v>0.1</v>
      </c>
      <c r="K22" s="58">
        <v>0.1</v>
      </c>
      <c r="L22" s="58">
        <v>0.1</v>
      </c>
      <c r="M22" s="58">
        <v>0.1</v>
      </c>
      <c r="N22" s="58">
        <v>0.1</v>
      </c>
      <c r="O22" s="58">
        <v>0.1</v>
      </c>
    </row>
    <row r="23" spans="1:15" x14ac:dyDescent="0.3">
      <c r="A23" s="79" t="s">
        <v>132</v>
      </c>
      <c r="B23" s="58">
        <v>0</v>
      </c>
      <c r="C23" s="58">
        <v>0</v>
      </c>
      <c r="D23" s="58">
        <v>0</v>
      </c>
      <c r="E23" s="58">
        <v>0</v>
      </c>
      <c r="F23" s="58">
        <v>0</v>
      </c>
      <c r="G23" s="58">
        <v>0</v>
      </c>
      <c r="H23" s="58">
        <v>0</v>
      </c>
      <c r="I23" s="58">
        <v>0</v>
      </c>
      <c r="J23" s="58">
        <v>0</v>
      </c>
      <c r="K23" s="58">
        <v>0</v>
      </c>
      <c r="L23" s="58">
        <v>0</v>
      </c>
      <c r="M23" s="58">
        <v>0</v>
      </c>
      <c r="N23" s="58">
        <v>0</v>
      </c>
      <c r="O23" s="58">
        <v>0</v>
      </c>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c1528a-259f-4483-8543-b86d33686052" xsi:nil="true"/>
    <lcf76f155ced4ddcb4097134ff3c332f xmlns="b956a1f5-7d6b-4415-afff-c151331776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CD39E27943784990EC0C4815F5DF44" ma:contentTypeVersion="15" ma:contentTypeDescription="Ein neues Dokument erstellen." ma:contentTypeScope="" ma:versionID="3f820ffedba19d24b3cece02839ce16e">
  <xsd:schema xmlns:xsd="http://www.w3.org/2001/XMLSchema" xmlns:xs="http://www.w3.org/2001/XMLSchema" xmlns:p="http://schemas.microsoft.com/office/2006/metadata/properties" xmlns:ns2="b956a1f5-7d6b-4415-afff-c15133177626" xmlns:ns3="52c1528a-259f-4483-8543-b86d33686052" targetNamespace="http://schemas.microsoft.com/office/2006/metadata/properties" ma:root="true" ma:fieldsID="9a4f82b65485660d98a3dfaf70bf9869" ns2:_="" ns3:_="">
    <xsd:import namespace="b956a1f5-7d6b-4415-afff-c15133177626"/>
    <xsd:import namespace="52c1528a-259f-4483-8543-b86d33686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6a1f5-7d6b-4415-afff-c15133177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c74eeab4-f91d-4ad2-a530-0a56a2591a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1528a-259f-4483-8543-b86d33686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51b9e56-87b1-40f2-a6f2-63a8856bdf3d}" ma:internalName="TaxCatchAll" ma:showField="CatchAllData" ma:web="52c1528a-259f-4483-8543-b86d33686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1B18C-CC2F-441B-85EA-38AE910DC412}">
  <ds:schemaRefs>
    <ds:schemaRef ds:uri="http://schemas.microsoft.com/office/2006/metadata/properties"/>
    <ds:schemaRef ds:uri="http://schemas.microsoft.com/office/infopath/2007/PartnerControls"/>
    <ds:schemaRef ds:uri="52c1528a-259f-4483-8543-b86d33686052"/>
    <ds:schemaRef ds:uri="b956a1f5-7d6b-4415-afff-c15133177626"/>
  </ds:schemaRefs>
</ds:datastoreItem>
</file>

<file path=customXml/itemProps2.xml><?xml version="1.0" encoding="utf-8"?>
<ds:datastoreItem xmlns:ds="http://schemas.openxmlformats.org/officeDocument/2006/customXml" ds:itemID="{FCB8FD1B-A025-4CAB-8B83-3551375D8E63}">
  <ds:schemaRefs>
    <ds:schemaRef ds:uri="http://schemas.microsoft.com/sharepoint/v3/contenttype/forms"/>
  </ds:schemaRefs>
</ds:datastoreItem>
</file>

<file path=customXml/itemProps3.xml><?xml version="1.0" encoding="utf-8"?>
<ds:datastoreItem xmlns:ds="http://schemas.openxmlformats.org/officeDocument/2006/customXml" ds:itemID="{507BD059-179F-417A-B401-FDC45300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6a1f5-7d6b-4415-afff-c15133177626"/>
    <ds:schemaRef ds:uri="52c1528a-259f-4483-8543-b86d33686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Rechnung</vt:lpstr>
      <vt:lpstr>Netzkosten aller BL</vt:lpstr>
      <vt:lpstr>Rechnung!Klagenfurt</vt:lpstr>
      <vt:lpstr>Klagenfurt</vt:lpstr>
      <vt:lpstr>Lokal</vt:lpstr>
      <vt:lpstr>Mittelspannung</vt:lpstr>
      <vt:lpstr>Niederspannungj</vt:lpstr>
      <vt:lpstr>Niederspannungjjjj</vt:lpstr>
      <vt:lpstr>Vorarlberg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Fuchs</dc:creator>
  <cp:keywords/>
  <dc:description/>
  <cp:lastModifiedBy>Stuermer Peter</cp:lastModifiedBy>
  <cp:revision/>
  <dcterms:created xsi:type="dcterms:W3CDTF">2021-01-04T14:25:44Z</dcterms:created>
  <dcterms:modified xsi:type="dcterms:W3CDTF">2026-02-05T06:25:42Z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0x01010063CD39E27943784990EC0C4815F5DF44</vt:lpwstr>
  </property>
  <property fmtid="{D5CDD505-2E9C-101B-9397-08002B2CF9AE}" pid="3" name="MediaServiceImageTags">
    <vt:lpwstr/>
  </property>
</Properties>
</file>